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MAND TENDER ADMINISTRATOR FILES\2025 FILES\TENDER DOCUMENTS 2025\JW 14040 RR\"/>
    </mc:Choice>
  </mc:AlternateContent>
  <xr:revisionPtr revIDLastSave="0" documentId="8_{219818B8-F8B7-4E4E-8254-DA5F85236765}" xr6:coauthVersionLast="47" xr6:coauthVersionMax="47" xr10:uidLastSave="{00000000-0000-0000-0000-000000000000}"/>
  <bookViews>
    <workbookView xWindow="-108" yWindow="-108" windowWidth="23256" windowHeight="13896" activeTab="16" xr2:uid="{00000000-000D-0000-FFFF-FFFF00000000}"/>
  </bookViews>
  <sheets>
    <sheet name="Summary" sheetId="46" r:id="rId1"/>
    <sheet name="C" sheetId="34" r:id="rId2"/>
    <sheet name="A" sheetId="59" r:id="rId3"/>
    <sheet name="D" sheetId="40" r:id="rId4"/>
    <sheet name="DB " sheetId="47" r:id="rId5"/>
    <sheet name="G" sheetId="37" r:id="rId6"/>
    <sheet name="HA" sheetId="73" r:id="rId7"/>
    <sheet name="HC" sheetId="74" r:id="rId8"/>
    <sheet name="L" sheetId="50" r:id="rId9"/>
    <sheet name="LB" sheetId="48" r:id="rId10"/>
    <sheet name="ME" sheetId="64" r:id="rId11"/>
    <sheet name="LD" sheetId="76" r:id="rId12"/>
    <sheet name="LG" sheetId="72" r:id="rId13"/>
    <sheet name="MJ" sheetId="62" r:id="rId14"/>
    <sheet name="MK" sheetId="63" r:id="rId15"/>
    <sheet name="PLB" sheetId="39" r:id="rId16"/>
    <sheet name="PLG" sheetId="75" r:id="rId17"/>
    <sheet name="450mm Bedding" sheetId="53" state="hidden" r:id="rId18"/>
    <sheet name="450mm Bedding (2)" sheetId="71" state="hidden" r:id="rId19"/>
    <sheet name="Calcs" sheetId="66" state="hidden" r:id="rId20"/>
    <sheet name="Pipe Fittings" sheetId="77" state="hidden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l" localSheetId="18">[1]CAB!#REF!</definedName>
    <definedName name="\l" localSheetId="6">[2]CAB!#REF!</definedName>
    <definedName name="\l" localSheetId="7">[2]CAB!#REF!</definedName>
    <definedName name="\l" localSheetId="11">[3]CAB!#REF!</definedName>
    <definedName name="\l" localSheetId="12">[1]CAB!#REF!</definedName>
    <definedName name="\l" localSheetId="13">[1]CAB!#REF!</definedName>
    <definedName name="\l" localSheetId="14">[1]CAB!#REF!</definedName>
    <definedName name="\l" localSheetId="16">[1]CAB!#REF!</definedName>
    <definedName name="\l">[1]CAB!#REF!</definedName>
    <definedName name="__123Graph_A" localSheetId="18" hidden="1">[4]PROGRESS!#REF!</definedName>
    <definedName name="__123Graph_A" localSheetId="2" hidden="1">[5]PROGRESS!#REF!</definedName>
    <definedName name="__123Graph_A" localSheetId="6" hidden="1">[6]PROGRESS!#REF!</definedName>
    <definedName name="__123Graph_A" localSheetId="7" hidden="1">[6]PROGRESS!#REF!</definedName>
    <definedName name="__123Graph_A" localSheetId="11" hidden="1">[7]PROGRESS!#REF!</definedName>
    <definedName name="__123Graph_A" localSheetId="12" hidden="1">[4]PROGRESS!#REF!</definedName>
    <definedName name="__123Graph_A" localSheetId="13" hidden="1">[6]PROGRESS!#REF!</definedName>
    <definedName name="__123Graph_A" localSheetId="14" hidden="1">[6]PROGRESS!#REF!</definedName>
    <definedName name="__123Graph_A" localSheetId="16" hidden="1">[4]PROGRESS!#REF!</definedName>
    <definedName name="__123Graph_A" hidden="1">[4]PROGRESS!#REF!</definedName>
    <definedName name="__123Graph_B" localSheetId="18" hidden="1">[4]PROGRESS!#REF!</definedName>
    <definedName name="__123Graph_B" localSheetId="2" hidden="1">[5]PROGRESS!#REF!</definedName>
    <definedName name="__123Graph_B" localSheetId="6" hidden="1">[6]PROGRESS!#REF!</definedName>
    <definedName name="__123Graph_B" localSheetId="7" hidden="1">[6]PROGRESS!#REF!</definedName>
    <definedName name="__123Graph_B" localSheetId="11" hidden="1">[7]PROGRESS!#REF!</definedName>
    <definedName name="__123Graph_B" localSheetId="12" hidden="1">[4]PROGRESS!#REF!</definedName>
    <definedName name="__123Graph_B" localSheetId="13" hidden="1">[6]PROGRESS!#REF!</definedName>
    <definedName name="__123Graph_B" localSheetId="14" hidden="1">[6]PROGRESS!#REF!</definedName>
    <definedName name="__123Graph_B" localSheetId="16" hidden="1">[4]PROGRESS!#REF!</definedName>
    <definedName name="__123Graph_B" hidden="1">[4]PROGRESS!#REF!</definedName>
    <definedName name="__123Graph_X" localSheetId="18" hidden="1">[4]PROGRESS!#REF!</definedName>
    <definedName name="__123Graph_X" localSheetId="2" hidden="1">[5]PROGRESS!#REF!</definedName>
    <definedName name="__123Graph_X" localSheetId="6" hidden="1">[6]PROGRESS!#REF!</definedName>
    <definedName name="__123Graph_X" localSheetId="7" hidden="1">[6]PROGRESS!#REF!</definedName>
    <definedName name="__123Graph_X" localSheetId="11" hidden="1">[7]PROGRESS!#REF!</definedName>
    <definedName name="__123Graph_X" localSheetId="12" hidden="1">[4]PROGRESS!#REF!</definedName>
    <definedName name="__123Graph_X" localSheetId="13" hidden="1">[6]PROGRESS!#REF!</definedName>
    <definedName name="__123Graph_X" localSheetId="14" hidden="1">[6]PROGRESS!#REF!</definedName>
    <definedName name="__123Graph_X" localSheetId="16" hidden="1">[4]PROGRESS!#REF!</definedName>
    <definedName name="__123Graph_X" hidden="1">[4]PROGRESS!#REF!</definedName>
    <definedName name="_1____123Graph_A1_94" localSheetId="18" hidden="1">[8]PROGRESS!#REF!</definedName>
    <definedName name="_1____123Graph_A1_94" localSheetId="2" hidden="1">[8]PROGRESS!#REF!</definedName>
    <definedName name="_1____123Graph_A1_94" localSheetId="6" hidden="1">[8]PROGRESS!#REF!</definedName>
    <definedName name="_1____123Graph_A1_94" localSheetId="7" hidden="1">[8]PROGRESS!#REF!</definedName>
    <definedName name="_1____123Graph_A1_94" localSheetId="12" hidden="1">[8]PROGRESS!#REF!</definedName>
    <definedName name="_1____123Graph_A1_94" localSheetId="16" hidden="1">[8]PROGRESS!#REF!</definedName>
    <definedName name="_1____123Graph_A1_94" hidden="1">[8]PROGRESS!#REF!</definedName>
    <definedName name="_1__123Graph_A1_94" localSheetId="18" hidden="1">[4]PROGRESS!#REF!</definedName>
    <definedName name="_1__123Graph_A1_94" localSheetId="2" hidden="1">[5]PROGRESS!#REF!</definedName>
    <definedName name="_1__123Graph_A1_94" localSheetId="6" hidden="1">[6]PROGRESS!#REF!</definedName>
    <definedName name="_1__123Graph_A1_94" localSheetId="7" hidden="1">[6]PROGRESS!#REF!</definedName>
    <definedName name="_1__123Graph_A1_94" localSheetId="11" hidden="1">[7]PROGRESS!#REF!</definedName>
    <definedName name="_1__123Graph_A1_94" localSheetId="12" hidden="1">[4]PROGRESS!#REF!</definedName>
    <definedName name="_1__123Graph_A1_94" localSheetId="13" hidden="1">[6]PROGRESS!#REF!</definedName>
    <definedName name="_1__123Graph_A1_94" localSheetId="14" hidden="1">[6]PROGRESS!#REF!</definedName>
    <definedName name="_1__123Graph_A1_94" localSheetId="16" hidden="1">[4]PROGRESS!#REF!</definedName>
    <definedName name="_1__123Graph_A1_94" hidden="1">[4]PROGRESS!#REF!</definedName>
    <definedName name="_10___123Graph_A1_94" localSheetId="18" hidden="1">[8]PROGRESS!#REF!</definedName>
    <definedName name="_10___123Graph_A1_94" localSheetId="2" hidden="1">[8]PROGRESS!#REF!</definedName>
    <definedName name="_10___123Graph_A1_94" localSheetId="6" hidden="1">[8]PROGRESS!#REF!</definedName>
    <definedName name="_10___123Graph_A1_94" localSheetId="7" hidden="1">[8]PROGRESS!#REF!</definedName>
    <definedName name="_10___123Graph_A1_94" localSheetId="12" hidden="1">[8]PROGRESS!#REF!</definedName>
    <definedName name="_10___123Graph_A1_94" localSheetId="16" hidden="1">[8]PROGRESS!#REF!</definedName>
    <definedName name="_10___123Graph_A1_94" hidden="1">[8]PROGRESS!#REF!</definedName>
    <definedName name="_10__123Graph_BPROGRESS_4_95" localSheetId="18" hidden="1">[9]PROGRESS!#REF!</definedName>
    <definedName name="_10__123Graph_BPROGRESS_4_95" localSheetId="2" hidden="1">[9]PROGRESS!#REF!</definedName>
    <definedName name="_10__123Graph_BPROGRESS_4_95" localSheetId="6" hidden="1">[9]PROGRESS!#REF!</definedName>
    <definedName name="_10__123Graph_BPROGRESS_4_95" localSheetId="7" hidden="1">[9]PROGRESS!#REF!</definedName>
    <definedName name="_10__123Graph_BPROGRESS_4_95" localSheetId="12" hidden="1">[9]PROGRESS!#REF!</definedName>
    <definedName name="_10__123Graph_BPROGRESS_4_95" localSheetId="16" hidden="1">[9]PROGRESS!#REF!</definedName>
    <definedName name="_10__123Graph_BPROGRESS_4_95" hidden="1">[9]PROGRESS!#REF!</definedName>
    <definedName name="_100__123Graph_BPROGRESS_4_95" localSheetId="18" hidden="1">[10]PROGRESS!#REF!</definedName>
    <definedName name="_100__123Graph_BPROGRESS_4_95" localSheetId="2" hidden="1">[10]PROGRESS!#REF!</definedName>
    <definedName name="_100__123Graph_BPROGRESS_4_95" localSheetId="6" hidden="1">[10]PROGRESS!#REF!</definedName>
    <definedName name="_100__123Graph_BPROGRESS_4_95" localSheetId="7" hidden="1">[10]PROGRESS!#REF!</definedName>
    <definedName name="_100__123Graph_BPROGRESS_4_95" localSheetId="12" hidden="1">[10]PROGRESS!#REF!</definedName>
    <definedName name="_100__123Graph_BPROGRESS_4_95" localSheetId="16" hidden="1">[10]PROGRESS!#REF!</definedName>
    <definedName name="_100__123Graph_BPROGRESS_4_95" hidden="1">[10]PROGRESS!#REF!</definedName>
    <definedName name="_11___123Graph_APROGRESS_4_95" localSheetId="18" hidden="1">[8]PROGRESS!#REF!</definedName>
    <definedName name="_11___123Graph_APROGRESS_4_95" localSheetId="2" hidden="1">[8]PROGRESS!#REF!</definedName>
    <definedName name="_11___123Graph_APROGRESS_4_95" localSheetId="6" hidden="1">[8]PROGRESS!#REF!</definedName>
    <definedName name="_11___123Graph_APROGRESS_4_95" localSheetId="7" hidden="1">[8]PROGRESS!#REF!</definedName>
    <definedName name="_11___123Graph_APROGRESS_4_95" localSheetId="12" hidden="1">[8]PROGRESS!#REF!</definedName>
    <definedName name="_11___123Graph_APROGRESS_4_95" localSheetId="16" hidden="1">[8]PROGRESS!#REF!</definedName>
    <definedName name="_11___123Graph_APROGRESS_4_95" hidden="1">[8]PROGRESS!#REF!</definedName>
    <definedName name="_12___123Graph_ATEM1_94" localSheetId="18" hidden="1">[8]PROGRESS!#REF!</definedName>
    <definedName name="_12___123Graph_ATEM1_94" localSheetId="2" hidden="1">[8]PROGRESS!#REF!</definedName>
    <definedName name="_12___123Graph_ATEM1_94" localSheetId="6" hidden="1">[8]PROGRESS!#REF!</definedName>
    <definedName name="_12___123Graph_ATEM1_94" localSheetId="7" hidden="1">[8]PROGRESS!#REF!</definedName>
    <definedName name="_12___123Graph_ATEM1_94" localSheetId="12" hidden="1">[8]PROGRESS!#REF!</definedName>
    <definedName name="_12___123Graph_ATEM1_94" localSheetId="16" hidden="1">[8]PROGRESS!#REF!</definedName>
    <definedName name="_12___123Graph_ATEM1_94" hidden="1">[8]PROGRESS!#REF!</definedName>
    <definedName name="_12__123Graph_APROGRESS_4_95" localSheetId="18" hidden="1">[9]PROGRESS!#REF!</definedName>
    <definedName name="_12__123Graph_APROGRESS_4_95" localSheetId="2" hidden="1">[9]PROGRESS!#REF!</definedName>
    <definedName name="_12__123Graph_APROGRESS_4_95" localSheetId="6" hidden="1">[9]PROGRESS!#REF!</definedName>
    <definedName name="_12__123Graph_APROGRESS_4_95" localSheetId="7" hidden="1">[9]PROGRESS!#REF!</definedName>
    <definedName name="_12__123Graph_APROGRESS_4_95" localSheetId="12" hidden="1">[9]PROGRESS!#REF!</definedName>
    <definedName name="_12__123Graph_APROGRESS_4_95" localSheetId="16" hidden="1">[9]PROGRESS!#REF!</definedName>
    <definedName name="_12__123Graph_APROGRESS_4_95" hidden="1">[9]PROGRESS!#REF!</definedName>
    <definedName name="_12__123Graph_ATEM1_94" localSheetId="18" hidden="1">[9]PROGRESS!#REF!</definedName>
    <definedName name="_12__123Graph_ATEM1_94" localSheetId="2" hidden="1">[9]PROGRESS!#REF!</definedName>
    <definedName name="_12__123Graph_ATEM1_94" localSheetId="6" hidden="1">[9]PROGRESS!#REF!</definedName>
    <definedName name="_12__123Graph_ATEM1_94" localSheetId="7" hidden="1">[9]PROGRESS!#REF!</definedName>
    <definedName name="_12__123Graph_ATEM1_94" localSheetId="12" hidden="1">[9]PROGRESS!#REF!</definedName>
    <definedName name="_12__123Graph_ATEM1_94" localSheetId="16" hidden="1">[9]PROGRESS!#REF!</definedName>
    <definedName name="_12__123Graph_ATEM1_94" hidden="1">[9]PROGRESS!#REF!</definedName>
    <definedName name="_12__123Graph_B1_94" localSheetId="18" hidden="1">[9]PROGRESS!#REF!</definedName>
    <definedName name="_12__123Graph_B1_94" localSheetId="2" hidden="1">[9]PROGRESS!#REF!</definedName>
    <definedName name="_12__123Graph_B1_94" localSheetId="6" hidden="1">[9]PROGRESS!#REF!</definedName>
    <definedName name="_12__123Graph_B1_94" localSheetId="7" hidden="1">[9]PROGRESS!#REF!</definedName>
    <definedName name="_12__123Graph_B1_94" localSheetId="12" hidden="1">[9]PROGRESS!#REF!</definedName>
    <definedName name="_12__123Graph_B1_94" localSheetId="16" hidden="1">[9]PROGRESS!#REF!</definedName>
    <definedName name="_12__123Graph_B1_94" hidden="1">[9]PROGRESS!#REF!</definedName>
    <definedName name="_12__123Graph_BTEM1_94" localSheetId="18" hidden="1">[9]PROGRESS!#REF!</definedName>
    <definedName name="_12__123Graph_BTEM1_94" localSheetId="2" hidden="1">[9]PROGRESS!#REF!</definedName>
    <definedName name="_12__123Graph_BTEM1_94" localSheetId="6" hidden="1">[9]PROGRESS!#REF!</definedName>
    <definedName name="_12__123Graph_BTEM1_94" localSheetId="7" hidden="1">[9]PROGRESS!#REF!</definedName>
    <definedName name="_12__123Graph_BTEM1_94" localSheetId="12" hidden="1">[9]PROGRESS!#REF!</definedName>
    <definedName name="_12__123Graph_BTEM1_94" localSheetId="16" hidden="1">[9]PROGRESS!#REF!</definedName>
    <definedName name="_12__123Graph_BTEM1_94" hidden="1">[9]PROGRESS!#REF!</definedName>
    <definedName name="_120__123Graph_BTEM1_94" localSheetId="18" hidden="1">[10]PROGRESS!#REF!</definedName>
    <definedName name="_120__123Graph_BTEM1_94" localSheetId="2" hidden="1">[10]PROGRESS!#REF!</definedName>
    <definedName name="_120__123Graph_BTEM1_94" localSheetId="6" hidden="1">[10]PROGRESS!#REF!</definedName>
    <definedName name="_120__123Graph_BTEM1_94" localSheetId="7" hidden="1">[10]PROGRESS!#REF!</definedName>
    <definedName name="_120__123Graph_BTEM1_94" localSheetId="12" hidden="1">[10]PROGRESS!#REF!</definedName>
    <definedName name="_120__123Graph_BTEM1_94" localSheetId="16" hidden="1">[10]PROGRESS!#REF!</definedName>
    <definedName name="_120__123Graph_BTEM1_94" hidden="1">[10]PROGRESS!#REF!</definedName>
    <definedName name="_13___123Graph_B1_94" localSheetId="18" hidden="1">[8]PROGRESS!#REF!</definedName>
    <definedName name="_13___123Graph_B1_94" localSheetId="2" hidden="1">[8]PROGRESS!#REF!</definedName>
    <definedName name="_13___123Graph_B1_94" localSheetId="6" hidden="1">[8]PROGRESS!#REF!</definedName>
    <definedName name="_13___123Graph_B1_94" localSheetId="7" hidden="1">[8]PROGRESS!#REF!</definedName>
    <definedName name="_13___123Graph_B1_94" localSheetId="12" hidden="1">[8]PROGRESS!#REF!</definedName>
    <definedName name="_13___123Graph_B1_94" localSheetId="16" hidden="1">[8]PROGRESS!#REF!</definedName>
    <definedName name="_13___123Graph_B1_94" hidden="1">[8]PROGRESS!#REF!</definedName>
    <definedName name="_13__123Graph_ATEM1_95" localSheetId="18" hidden="1">[8]PROGRESS!#REF!</definedName>
    <definedName name="_13__123Graph_ATEM1_95" localSheetId="2" hidden="1">[8]PROGRESS!#REF!</definedName>
    <definedName name="_13__123Graph_ATEM1_95" localSheetId="6" hidden="1">[8]PROGRESS!#REF!</definedName>
    <definedName name="_13__123Graph_ATEM1_95" localSheetId="7" hidden="1">[8]PROGRESS!#REF!</definedName>
    <definedName name="_13__123Graph_ATEM1_95" localSheetId="12" hidden="1">[8]PROGRESS!#REF!</definedName>
    <definedName name="_13__123Graph_ATEM1_95" localSheetId="16" hidden="1">[8]PROGRESS!#REF!</definedName>
    <definedName name="_13__123Graph_ATEM1_95" hidden="1">[8]PROGRESS!#REF!</definedName>
    <definedName name="_14___123Graph_BPROGRESS_4_95" localSheetId="18" hidden="1">[8]PROGRESS!#REF!</definedName>
    <definedName name="_14___123Graph_BPROGRESS_4_95" localSheetId="2" hidden="1">[8]PROGRESS!#REF!</definedName>
    <definedName name="_14___123Graph_BPROGRESS_4_95" localSheetId="6" hidden="1">[8]PROGRESS!#REF!</definedName>
    <definedName name="_14___123Graph_BPROGRESS_4_95" localSheetId="7" hidden="1">[8]PROGRESS!#REF!</definedName>
    <definedName name="_14___123Graph_BPROGRESS_4_95" localSheetId="12" hidden="1">[8]PROGRESS!#REF!</definedName>
    <definedName name="_14___123Graph_BPROGRESS_4_95" localSheetId="16" hidden="1">[8]PROGRESS!#REF!</definedName>
    <definedName name="_14___123Graph_BPROGRESS_4_95" hidden="1">[8]PROGRESS!#REF!</definedName>
    <definedName name="_14__123Graph_X1_94" localSheetId="18" hidden="1">[9]PROGRESS!#REF!</definedName>
    <definedName name="_14__123Graph_X1_94" localSheetId="2" hidden="1">[9]PROGRESS!#REF!</definedName>
    <definedName name="_14__123Graph_X1_94" localSheetId="6" hidden="1">[9]PROGRESS!#REF!</definedName>
    <definedName name="_14__123Graph_X1_94" localSheetId="7" hidden="1">[9]PROGRESS!#REF!</definedName>
    <definedName name="_14__123Graph_X1_94" localSheetId="12" hidden="1">[9]PROGRESS!#REF!</definedName>
    <definedName name="_14__123Graph_X1_94" localSheetId="16" hidden="1">[9]PROGRESS!#REF!</definedName>
    <definedName name="_14__123Graph_X1_94" hidden="1">[9]PROGRESS!#REF!</definedName>
    <definedName name="_140__123Graph_X1_94" localSheetId="18" hidden="1">[10]PROGRESS!#REF!</definedName>
    <definedName name="_140__123Graph_X1_94" localSheetId="2" hidden="1">[10]PROGRESS!#REF!</definedName>
    <definedName name="_140__123Graph_X1_94" localSheetId="6" hidden="1">[10]PROGRESS!#REF!</definedName>
    <definedName name="_140__123Graph_X1_94" localSheetId="7" hidden="1">[10]PROGRESS!#REF!</definedName>
    <definedName name="_140__123Graph_X1_94" localSheetId="12" hidden="1">[10]PROGRESS!#REF!</definedName>
    <definedName name="_140__123Graph_X1_94" localSheetId="16" hidden="1">[10]PROGRESS!#REF!</definedName>
    <definedName name="_140__123Graph_X1_94" hidden="1">[10]PROGRESS!#REF!</definedName>
    <definedName name="_15___123Graph_BTEM1_94" localSheetId="18" hidden="1">[8]PROGRESS!#REF!</definedName>
    <definedName name="_15___123Graph_BTEM1_94" localSheetId="2" hidden="1">[8]PROGRESS!#REF!</definedName>
    <definedName name="_15___123Graph_BTEM1_94" localSheetId="6" hidden="1">[8]PROGRESS!#REF!</definedName>
    <definedName name="_15___123Graph_BTEM1_94" localSheetId="7" hidden="1">[8]PROGRESS!#REF!</definedName>
    <definedName name="_15___123Graph_BTEM1_94" localSheetId="12" hidden="1">[8]PROGRESS!#REF!</definedName>
    <definedName name="_15___123Graph_BTEM1_94" localSheetId="16" hidden="1">[8]PROGRESS!#REF!</definedName>
    <definedName name="_15___123Graph_BTEM1_94" hidden="1">[8]PROGRESS!#REF!</definedName>
    <definedName name="_15__123Graph_BPROGRESS_4_95" localSheetId="18" hidden="1">[9]PROGRESS!#REF!</definedName>
    <definedName name="_15__123Graph_BPROGRESS_4_95" localSheetId="2" hidden="1">[9]PROGRESS!#REF!</definedName>
    <definedName name="_15__123Graph_BPROGRESS_4_95" localSheetId="6" hidden="1">[9]PROGRESS!#REF!</definedName>
    <definedName name="_15__123Graph_BPROGRESS_4_95" localSheetId="7" hidden="1">[9]PROGRESS!#REF!</definedName>
    <definedName name="_15__123Graph_BPROGRESS_4_95" localSheetId="12" hidden="1">[9]PROGRESS!#REF!</definedName>
    <definedName name="_15__123Graph_BPROGRESS_4_95" localSheetId="16" hidden="1">[9]PROGRESS!#REF!</definedName>
    <definedName name="_15__123Graph_BPROGRESS_4_95" hidden="1">[9]PROGRESS!#REF!</definedName>
    <definedName name="_16___123Graph_X1_94" localSheetId="18" hidden="1">[8]PROGRESS!#REF!</definedName>
    <definedName name="_16___123Graph_X1_94" localSheetId="2" hidden="1">[8]PROGRESS!#REF!</definedName>
    <definedName name="_16___123Graph_X1_94" localSheetId="6" hidden="1">[8]PROGRESS!#REF!</definedName>
    <definedName name="_16___123Graph_X1_94" localSheetId="7" hidden="1">[8]PROGRESS!#REF!</definedName>
    <definedName name="_16___123Graph_X1_94" localSheetId="12" hidden="1">[8]PROGRESS!#REF!</definedName>
    <definedName name="_16___123Graph_X1_94" localSheetId="16" hidden="1">[8]PROGRESS!#REF!</definedName>
    <definedName name="_16___123Graph_X1_94" hidden="1">[8]PROGRESS!#REF!</definedName>
    <definedName name="_16__123Graph_B1_94" localSheetId="18" hidden="1">[9]PROGRESS!#REF!</definedName>
    <definedName name="_16__123Graph_B1_94" localSheetId="2" hidden="1">[9]PROGRESS!#REF!</definedName>
    <definedName name="_16__123Graph_B1_94" localSheetId="6" hidden="1">[9]PROGRESS!#REF!</definedName>
    <definedName name="_16__123Graph_B1_94" localSheetId="7" hidden="1">[9]PROGRESS!#REF!</definedName>
    <definedName name="_16__123Graph_B1_94" localSheetId="12" hidden="1">[9]PROGRESS!#REF!</definedName>
    <definedName name="_16__123Graph_B1_94" localSheetId="16" hidden="1">[9]PROGRESS!#REF!</definedName>
    <definedName name="_16__123Graph_B1_94" hidden="1">[9]PROGRESS!#REF!</definedName>
    <definedName name="_16__123Graph_XPROGRESS_4_95" localSheetId="18" hidden="1">[9]PROGRESS!#REF!</definedName>
    <definedName name="_16__123Graph_XPROGRESS_4_95" localSheetId="2" hidden="1">[9]PROGRESS!#REF!</definedName>
    <definedName name="_16__123Graph_XPROGRESS_4_95" localSheetId="6" hidden="1">[9]PROGRESS!#REF!</definedName>
    <definedName name="_16__123Graph_XPROGRESS_4_95" localSheetId="7" hidden="1">[9]PROGRESS!#REF!</definedName>
    <definedName name="_16__123Graph_XPROGRESS_4_95" localSheetId="12" hidden="1">[9]PROGRESS!#REF!</definedName>
    <definedName name="_16__123Graph_XPROGRESS_4_95" localSheetId="16" hidden="1">[9]PROGRESS!#REF!</definedName>
    <definedName name="_16__123Graph_XPROGRESS_4_95" hidden="1">[9]PROGRESS!#REF!</definedName>
    <definedName name="_160__123Graph_XPROGRESS_4_95" localSheetId="18" hidden="1">[10]PROGRESS!#REF!</definedName>
    <definedName name="_160__123Graph_XPROGRESS_4_95" localSheetId="2" hidden="1">[10]PROGRESS!#REF!</definedName>
    <definedName name="_160__123Graph_XPROGRESS_4_95" localSheetId="6" hidden="1">[10]PROGRESS!#REF!</definedName>
    <definedName name="_160__123Graph_XPROGRESS_4_95" localSheetId="7" hidden="1">[10]PROGRESS!#REF!</definedName>
    <definedName name="_160__123Graph_XPROGRESS_4_95" localSheetId="12" hidden="1">[10]PROGRESS!#REF!</definedName>
    <definedName name="_160__123Graph_XPROGRESS_4_95" localSheetId="16" hidden="1">[10]PROGRESS!#REF!</definedName>
    <definedName name="_160__123Graph_XPROGRESS_4_95" hidden="1">[10]PROGRESS!#REF!</definedName>
    <definedName name="_17___123Graph_XPROGRESS_4_95" localSheetId="18" hidden="1">[8]PROGRESS!#REF!</definedName>
    <definedName name="_17___123Graph_XPROGRESS_4_95" localSheetId="2" hidden="1">[8]PROGRESS!#REF!</definedName>
    <definedName name="_17___123Graph_XPROGRESS_4_95" localSheetId="6" hidden="1">[8]PROGRESS!#REF!</definedName>
    <definedName name="_17___123Graph_XPROGRESS_4_95" localSheetId="7" hidden="1">[8]PROGRESS!#REF!</definedName>
    <definedName name="_17___123Graph_XPROGRESS_4_95" localSheetId="12" hidden="1">[8]PROGRESS!#REF!</definedName>
    <definedName name="_17___123Graph_XPROGRESS_4_95" localSheetId="16" hidden="1">[8]PROGRESS!#REF!</definedName>
    <definedName name="_17___123Graph_XPROGRESS_4_95" hidden="1">[8]PROGRESS!#REF!</definedName>
    <definedName name="_18___123Graph_XTEM1_94" localSheetId="18" hidden="1">[8]PROGRESS!#REF!</definedName>
    <definedName name="_18___123Graph_XTEM1_94" localSheetId="2" hidden="1">[8]PROGRESS!#REF!</definedName>
    <definedName name="_18___123Graph_XTEM1_94" localSheetId="6" hidden="1">[8]PROGRESS!#REF!</definedName>
    <definedName name="_18___123Graph_XTEM1_94" localSheetId="7" hidden="1">[8]PROGRESS!#REF!</definedName>
    <definedName name="_18___123Graph_XTEM1_94" localSheetId="12" hidden="1">[8]PROGRESS!#REF!</definedName>
    <definedName name="_18___123Graph_XTEM1_94" localSheetId="16" hidden="1">[8]PROGRESS!#REF!</definedName>
    <definedName name="_18___123Graph_XTEM1_94" hidden="1">[8]PROGRESS!#REF!</definedName>
    <definedName name="_18__123Graph_ATEM1_94" localSheetId="18" hidden="1">[9]PROGRESS!#REF!</definedName>
    <definedName name="_18__123Graph_ATEM1_94" localSheetId="2" hidden="1">[9]PROGRESS!#REF!</definedName>
    <definedName name="_18__123Graph_ATEM1_94" localSheetId="6" hidden="1">[9]PROGRESS!#REF!</definedName>
    <definedName name="_18__123Graph_ATEM1_94" localSheetId="7" hidden="1">[9]PROGRESS!#REF!</definedName>
    <definedName name="_18__123Graph_ATEM1_94" localSheetId="12" hidden="1">[9]PROGRESS!#REF!</definedName>
    <definedName name="_18__123Graph_ATEM1_94" localSheetId="16" hidden="1">[9]PROGRESS!#REF!</definedName>
    <definedName name="_18__123Graph_ATEM1_94" hidden="1">[9]PROGRESS!#REF!</definedName>
    <definedName name="_18__123Graph_BTEM1_94" localSheetId="18" hidden="1">[9]PROGRESS!#REF!</definedName>
    <definedName name="_18__123Graph_BTEM1_94" localSheetId="2" hidden="1">[9]PROGRESS!#REF!</definedName>
    <definedName name="_18__123Graph_BTEM1_94" localSheetId="6" hidden="1">[9]PROGRESS!#REF!</definedName>
    <definedName name="_18__123Graph_BTEM1_94" localSheetId="7" hidden="1">[9]PROGRESS!#REF!</definedName>
    <definedName name="_18__123Graph_BTEM1_94" localSheetId="12" hidden="1">[9]PROGRESS!#REF!</definedName>
    <definedName name="_18__123Graph_BTEM1_94" localSheetId="16" hidden="1">[9]PROGRESS!#REF!</definedName>
    <definedName name="_18__123Graph_BTEM1_94" hidden="1">[9]PROGRESS!#REF!</definedName>
    <definedName name="_18__123Graph_XTEM1_94" localSheetId="18" hidden="1">[9]PROGRESS!#REF!</definedName>
    <definedName name="_18__123Graph_XTEM1_94" localSheetId="2" hidden="1">[9]PROGRESS!#REF!</definedName>
    <definedName name="_18__123Graph_XTEM1_94" localSheetId="6" hidden="1">[9]PROGRESS!#REF!</definedName>
    <definedName name="_18__123Graph_XTEM1_94" localSheetId="7" hidden="1">[9]PROGRESS!#REF!</definedName>
    <definedName name="_18__123Graph_XTEM1_94" localSheetId="12" hidden="1">[9]PROGRESS!#REF!</definedName>
    <definedName name="_18__123Graph_XTEM1_94" localSheetId="16" hidden="1">[9]PROGRESS!#REF!</definedName>
    <definedName name="_18__123Graph_XTEM1_94" hidden="1">[9]PROGRESS!#REF!</definedName>
    <definedName name="_180__123Graph_XTEM1_94" localSheetId="18" hidden="1">[10]PROGRESS!#REF!</definedName>
    <definedName name="_180__123Graph_XTEM1_94" localSheetId="2" hidden="1">[10]PROGRESS!#REF!</definedName>
    <definedName name="_180__123Graph_XTEM1_94" localSheetId="6" hidden="1">[10]PROGRESS!#REF!</definedName>
    <definedName name="_180__123Graph_XTEM1_94" localSheetId="7" hidden="1">[10]PROGRESS!#REF!</definedName>
    <definedName name="_180__123Graph_XTEM1_94" localSheetId="12" hidden="1">[10]PROGRESS!#REF!</definedName>
    <definedName name="_180__123Graph_XTEM1_94" localSheetId="16" hidden="1">[10]PROGRESS!#REF!</definedName>
    <definedName name="_180__123Graph_XTEM1_94" hidden="1">[10]PROGRESS!#REF!</definedName>
    <definedName name="_19__123Graph_A1_94" localSheetId="18" hidden="1">[8]PROGRESS!#REF!</definedName>
    <definedName name="_19__123Graph_A1_94" localSheetId="2" hidden="1">[8]PROGRESS!#REF!</definedName>
    <definedName name="_19__123Graph_A1_94" localSheetId="6" hidden="1">[8]PROGRESS!#REF!</definedName>
    <definedName name="_19__123Graph_A1_94" localSheetId="7" hidden="1">[8]PROGRESS!#REF!</definedName>
    <definedName name="_19__123Graph_A1_94" localSheetId="12" hidden="1">[8]PROGRESS!#REF!</definedName>
    <definedName name="_19__123Graph_A1_94" localSheetId="16" hidden="1">[8]PROGRESS!#REF!</definedName>
    <definedName name="_19__123Graph_A1_94" hidden="1">[8]PROGRESS!#REF!</definedName>
    <definedName name="_2____123Graph_APROGRESS_4_95" localSheetId="18" hidden="1">[8]PROGRESS!#REF!</definedName>
    <definedName name="_2____123Graph_APROGRESS_4_95" localSheetId="2" hidden="1">[8]PROGRESS!#REF!</definedName>
    <definedName name="_2____123Graph_APROGRESS_4_95" localSheetId="6" hidden="1">[8]PROGRESS!#REF!</definedName>
    <definedName name="_2____123Graph_APROGRESS_4_95" localSheetId="7" hidden="1">[8]PROGRESS!#REF!</definedName>
    <definedName name="_2____123Graph_APROGRESS_4_95" localSheetId="12" hidden="1">[8]PROGRESS!#REF!</definedName>
    <definedName name="_2____123Graph_APROGRESS_4_95" localSheetId="16" hidden="1">[8]PROGRESS!#REF!</definedName>
    <definedName name="_2____123Graph_APROGRESS_4_95" hidden="1">[8]PROGRESS!#REF!</definedName>
    <definedName name="_2__123Graph_A1_94" localSheetId="18" hidden="1">[9]PROGRESS!#REF!</definedName>
    <definedName name="_2__123Graph_A1_94" localSheetId="2" hidden="1">[9]PROGRESS!#REF!</definedName>
    <definedName name="_2__123Graph_A1_94" localSheetId="6" hidden="1">[9]PROGRESS!#REF!</definedName>
    <definedName name="_2__123Graph_A1_94" localSheetId="7" hidden="1">[9]PROGRESS!#REF!</definedName>
    <definedName name="_2__123Graph_A1_94" localSheetId="12" hidden="1">[9]PROGRESS!#REF!</definedName>
    <definedName name="_2__123Graph_A1_94" localSheetId="16" hidden="1">[9]PROGRESS!#REF!</definedName>
    <definedName name="_2__123Graph_A1_94" hidden="1">[9]PROGRESS!#REF!</definedName>
    <definedName name="_2__123Graph_APROGRESS_4_95" localSheetId="18" hidden="1">[4]PROGRESS!#REF!</definedName>
    <definedName name="_2__123Graph_APROGRESS_4_95" localSheetId="2" hidden="1">[5]PROGRESS!#REF!</definedName>
    <definedName name="_2__123Graph_APROGRESS_4_95" localSheetId="6" hidden="1">[6]PROGRESS!#REF!</definedName>
    <definedName name="_2__123Graph_APROGRESS_4_95" localSheetId="7" hidden="1">[6]PROGRESS!#REF!</definedName>
    <definedName name="_2__123Graph_APROGRESS_4_95" localSheetId="11" hidden="1">[7]PROGRESS!#REF!</definedName>
    <definedName name="_2__123Graph_APROGRESS_4_95" localSheetId="12" hidden="1">[4]PROGRESS!#REF!</definedName>
    <definedName name="_2__123Graph_APROGRESS_4_95" localSheetId="13" hidden="1">[6]PROGRESS!#REF!</definedName>
    <definedName name="_2__123Graph_APROGRESS_4_95" localSheetId="14" hidden="1">[6]PROGRESS!#REF!</definedName>
    <definedName name="_2__123Graph_APROGRESS_4_95" localSheetId="16" hidden="1">[4]PROGRESS!#REF!</definedName>
    <definedName name="_2__123Graph_APROGRESS_4_95" hidden="1">[4]PROGRESS!#REF!</definedName>
    <definedName name="_20__123Graph_A1_94" localSheetId="18" hidden="1">[10]PROGRESS!#REF!</definedName>
    <definedName name="_20__123Graph_A1_94" localSheetId="2" hidden="1">[10]PROGRESS!#REF!</definedName>
    <definedName name="_20__123Graph_A1_94" localSheetId="6" hidden="1">[10]PROGRESS!#REF!</definedName>
    <definedName name="_20__123Graph_A1_94" localSheetId="7" hidden="1">[10]PROGRESS!#REF!</definedName>
    <definedName name="_20__123Graph_A1_94" localSheetId="12" hidden="1">[10]PROGRESS!#REF!</definedName>
    <definedName name="_20__123Graph_A1_94" localSheetId="16" hidden="1">[10]PROGRESS!#REF!</definedName>
    <definedName name="_20__123Graph_A1_94" hidden="1">[10]PROGRESS!#REF!</definedName>
    <definedName name="_20__123Graph_APROGRESS_4_95" localSheetId="18" hidden="1">[8]PROGRESS!#REF!</definedName>
    <definedName name="_20__123Graph_APROGRESS_4_95" localSheetId="2" hidden="1">[8]PROGRESS!#REF!</definedName>
    <definedName name="_20__123Graph_APROGRESS_4_95" localSheetId="6" hidden="1">[8]PROGRESS!#REF!</definedName>
    <definedName name="_20__123Graph_APROGRESS_4_95" localSheetId="7" hidden="1">[8]PROGRESS!#REF!</definedName>
    <definedName name="_20__123Graph_APROGRESS_4_95" localSheetId="12" hidden="1">[8]PROGRESS!#REF!</definedName>
    <definedName name="_20__123Graph_APROGRESS_4_95" localSheetId="16" hidden="1">[8]PROGRESS!#REF!</definedName>
    <definedName name="_20__123Graph_APROGRESS_4_95" hidden="1">[8]PROGRESS!#REF!</definedName>
    <definedName name="_20__123Graph_BPROGRESS_4_95" localSheetId="18" hidden="1">[9]PROGRESS!#REF!</definedName>
    <definedName name="_20__123Graph_BPROGRESS_4_95" localSheetId="2" hidden="1">[9]PROGRESS!#REF!</definedName>
    <definedName name="_20__123Graph_BPROGRESS_4_95" localSheetId="6" hidden="1">[9]PROGRESS!#REF!</definedName>
    <definedName name="_20__123Graph_BPROGRESS_4_95" localSheetId="7" hidden="1">[9]PROGRESS!#REF!</definedName>
    <definedName name="_20__123Graph_BPROGRESS_4_95" localSheetId="12" hidden="1">[9]PROGRESS!#REF!</definedName>
    <definedName name="_20__123Graph_BPROGRESS_4_95" localSheetId="16" hidden="1">[9]PROGRESS!#REF!</definedName>
    <definedName name="_20__123Graph_BPROGRESS_4_95" hidden="1">[9]PROGRESS!#REF!</definedName>
    <definedName name="_21__123Graph_ATEM1_94" localSheetId="18" hidden="1">[8]PROGRESS!#REF!</definedName>
    <definedName name="_21__123Graph_ATEM1_94" localSheetId="2" hidden="1">[8]PROGRESS!#REF!</definedName>
    <definedName name="_21__123Graph_ATEM1_94" localSheetId="6" hidden="1">[8]PROGRESS!#REF!</definedName>
    <definedName name="_21__123Graph_ATEM1_94" localSheetId="7" hidden="1">[8]PROGRESS!#REF!</definedName>
    <definedName name="_21__123Graph_ATEM1_94" localSheetId="12" hidden="1">[8]PROGRESS!#REF!</definedName>
    <definedName name="_21__123Graph_ATEM1_94" localSheetId="16" hidden="1">[8]PROGRESS!#REF!</definedName>
    <definedName name="_21__123Graph_ATEM1_94" hidden="1">[8]PROGRESS!#REF!</definedName>
    <definedName name="_21__123Graph_X1_94" localSheetId="18" hidden="1">[9]PROGRESS!#REF!</definedName>
    <definedName name="_21__123Graph_X1_94" localSheetId="2" hidden="1">[9]PROGRESS!#REF!</definedName>
    <definedName name="_21__123Graph_X1_94" localSheetId="6" hidden="1">[9]PROGRESS!#REF!</definedName>
    <definedName name="_21__123Graph_X1_94" localSheetId="7" hidden="1">[9]PROGRESS!#REF!</definedName>
    <definedName name="_21__123Graph_X1_94" localSheetId="12" hidden="1">[9]PROGRESS!#REF!</definedName>
    <definedName name="_21__123Graph_X1_94" localSheetId="16" hidden="1">[9]PROGRESS!#REF!</definedName>
    <definedName name="_21__123Graph_X1_94" hidden="1">[9]PROGRESS!#REF!</definedName>
    <definedName name="_22__123Graph_B1_94" localSheetId="18" hidden="1">[8]PROGRESS!#REF!</definedName>
    <definedName name="_22__123Graph_B1_94" localSheetId="2" hidden="1">[8]PROGRESS!#REF!</definedName>
    <definedName name="_22__123Graph_B1_94" localSheetId="6" hidden="1">[8]PROGRESS!#REF!</definedName>
    <definedName name="_22__123Graph_B1_94" localSheetId="7" hidden="1">[8]PROGRESS!#REF!</definedName>
    <definedName name="_22__123Graph_B1_94" localSheetId="12" hidden="1">[8]PROGRESS!#REF!</definedName>
    <definedName name="_22__123Graph_B1_94" localSheetId="16" hidden="1">[8]PROGRESS!#REF!</definedName>
    <definedName name="_22__123Graph_B1_94" hidden="1">[8]PROGRESS!#REF!</definedName>
    <definedName name="_23__123Graph_BPROGRESS_4_95" localSheetId="18" hidden="1">[8]PROGRESS!#REF!</definedName>
    <definedName name="_23__123Graph_BPROGRESS_4_95" localSheetId="2" hidden="1">[8]PROGRESS!#REF!</definedName>
    <definedName name="_23__123Graph_BPROGRESS_4_95" localSheetId="6" hidden="1">[8]PROGRESS!#REF!</definedName>
    <definedName name="_23__123Graph_BPROGRESS_4_95" localSheetId="7" hidden="1">[8]PROGRESS!#REF!</definedName>
    <definedName name="_23__123Graph_BPROGRESS_4_95" localSheetId="12" hidden="1">[8]PROGRESS!#REF!</definedName>
    <definedName name="_23__123Graph_BPROGRESS_4_95" localSheetId="16" hidden="1">[8]PROGRESS!#REF!</definedName>
    <definedName name="_23__123Graph_BPROGRESS_4_95" hidden="1">[8]PROGRESS!#REF!</definedName>
    <definedName name="_24__123Graph_B1_94" localSheetId="18" hidden="1">[9]PROGRESS!#REF!</definedName>
    <definedName name="_24__123Graph_B1_94" localSheetId="2" hidden="1">[9]PROGRESS!#REF!</definedName>
    <definedName name="_24__123Graph_B1_94" localSheetId="6" hidden="1">[9]PROGRESS!#REF!</definedName>
    <definedName name="_24__123Graph_B1_94" localSheetId="7" hidden="1">[9]PROGRESS!#REF!</definedName>
    <definedName name="_24__123Graph_B1_94" localSheetId="12" hidden="1">[9]PROGRESS!#REF!</definedName>
    <definedName name="_24__123Graph_B1_94" localSheetId="16" hidden="1">[9]PROGRESS!#REF!</definedName>
    <definedName name="_24__123Graph_B1_94" hidden="1">[9]PROGRESS!#REF!</definedName>
    <definedName name="_24__123Graph_BTEM1_94" localSheetId="18" hidden="1">[9]PROGRESS!#REF!</definedName>
    <definedName name="_24__123Graph_BTEM1_94" localSheetId="2" hidden="1">[9]PROGRESS!#REF!</definedName>
    <definedName name="_24__123Graph_BTEM1_94" localSheetId="6" hidden="1">[9]PROGRESS!#REF!</definedName>
    <definedName name="_24__123Graph_BTEM1_94" localSheetId="7" hidden="1">[9]PROGRESS!#REF!</definedName>
    <definedName name="_24__123Graph_BTEM1_94" localSheetId="12" hidden="1">[9]PROGRESS!#REF!</definedName>
    <definedName name="_24__123Graph_BTEM1_94" localSheetId="16" hidden="1">[9]PROGRESS!#REF!</definedName>
    <definedName name="_24__123Graph_BTEM1_94" hidden="1">[9]PROGRESS!#REF!</definedName>
    <definedName name="_24__123Graph_XPROGRESS_4_95" localSheetId="18" hidden="1">[9]PROGRESS!#REF!</definedName>
    <definedName name="_24__123Graph_XPROGRESS_4_95" localSheetId="2" hidden="1">[9]PROGRESS!#REF!</definedName>
    <definedName name="_24__123Graph_XPROGRESS_4_95" localSheetId="6" hidden="1">[9]PROGRESS!#REF!</definedName>
    <definedName name="_24__123Graph_XPROGRESS_4_95" localSheetId="7" hidden="1">[9]PROGRESS!#REF!</definedName>
    <definedName name="_24__123Graph_XPROGRESS_4_95" localSheetId="12" hidden="1">[9]PROGRESS!#REF!</definedName>
    <definedName name="_24__123Graph_XPROGRESS_4_95" localSheetId="16" hidden="1">[9]PROGRESS!#REF!</definedName>
    <definedName name="_24__123Graph_XPROGRESS_4_95" hidden="1">[9]PROGRESS!#REF!</definedName>
    <definedName name="_25__123Graph_X1_94" localSheetId="18" hidden="1">[8]PROGRESS!#REF!</definedName>
    <definedName name="_25__123Graph_X1_94" localSheetId="2" hidden="1">[8]PROGRESS!#REF!</definedName>
    <definedName name="_25__123Graph_X1_94" localSheetId="6" hidden="1">[8]PROGRESS!#REF!</definedName>
    <definedName name="_25__123Graph_X1_94" localSheetId="7" hidden="1">[8]PROGRESS!#REF!</definedName>
    <definedName name="_25__123Graph_X1_94" localSheetId="12" hidden="1">[8]PROGRESS!#REF!</definedName>
    <definedName name="_25__123Graph_X1_94" localSheetId="16" hidden="1">[8]PROGRESS!#REF!</definedName>
    <definedName name="_25__123Graph_X1_94" hidden="1">[8]PROGRESS!#REF!</definedName>
    <definedName name="_26__123Graph_XPROGRESS_4_95" localSheetId="18" hidden="1">[8]PROGRESS!#REF!</definedName>
    <definedName name="_26__123Graph_XPROGRESS_4_95" localSheetId="2" hidden="1">[8]PROGRESS!#REF!</definedName>
    <definedName name="_26__123Graph_XPROGRESS_4_95" localSheetId="6" hidden="1">[8]PROGRESS!#REF!</definedName>
    <definedName name="_26__123Graph_XPROGRESS_4_95" localSheetId="7" hidden="1">[8]PROGRESS!#REF!</definedName>
    <definedName name="_26__123Graph_XPROGRESS_4_95" localSheetId="12" hidden="1">[8]PROGRESS!#REF!</definedName>
    <definedName name="_26__123Graph_XPROGRESS_4_95" localSheetId="16" hidden="1">[8]PROGRESS!#REF!</definedName>
    <definedName name="_26__123Graph_XPROGRESS_4_95" hidden="1">[8]PROGRESS!#REF!</definedName>
    <definedName name="_27__123Graph_XTEM1_94" localSheetId="18" hidden="1">[9]PROGRESS!#REF!</definedName>
    <definedName name="_27__123Graph_XTEM1_94" localSheetId="2" hidden="1">[9]PROGRESS!#REF!</definedName>
    <definedName name="_27__123Graph_XTEM1_94" localSheetId="6" hidden="1">[9]PROGRESS!#REF!</definedName>
    <definedName name="_27__123Graph_XTEM1_94" localSheetId="7" hidden="1">[9]PROGRESS!#REF!</definedName>
    <definedName name="_27__123Graph_XTEM1_94" localSheetId="12" hidden="1">[9]PROGRESS!#REF!</definedName>
    <definedName name="_27__123Graph_XTEM1_94" localSheetId="16" hidden="1">[9]PROGRESS!#REF!</definedName>
    <definedName name="_27__123Graph_XTEM1_94" hidden="1">[9]PROGRESS!#REF!</definedName>
    <definedName name="_28__123Graph_X1_94" localSheetId="18" hidden="1">[9]PROGRESS!#REF!</definedName>
    <definedName name="_28__123Graph_X1_94" localSheetId="2" hidden="1">[9]PROGRESS!#REF!</definedName>
    <definedName name="_28__123Graph_X1_94" localSheetId="6" hidden="1">[9]PROGRESS!#REF!</definedName>
    <definedName name="_28__123Graph_X1_94" localSheetId="7" hidden="1">[9]PROGRESS!#REF!</definedName>
    <definedName name="_28__123Graph_X1_94" localSheetId="12" hidden="1">[9]PROGRESS!#REF!</definedName>
    <definedName name="_28__123Graph_X1_94" localSheetId="16" hidden="1">[9]PROGRESS!#REF!</definedName>
    <definedName name="_28__123Graph_X1_94" hidden="1">[9]PROGRESS!#REF!</definedName>
    <definedName name="_3____123Graph_ATEM1_94" localSheetId="18" hidden="1">[8]PROGRESS!#REF!</definedName>
    <definedName name="_3____123Graph_ATEM1_94" localSheetId="2" hidden="1">[8]PROGRESS!#REF!</definedName>
    <definedName name="_3____123Graph_ATEM1_94" localSheetId="6" hidden="1">[8]PROGRESS!#REF!</definedName>
    <definedName name="_3____123Graph_ATEM1_94" localSheetId="7" hidden="1">[8]PROGRESS!#REF!</definedName>
    <definedName name="_3____123Graph_ATEM1_94" localSheetId="12" hidden="1">[8]PROGRESS!#REF!</definedName>
    <definedName name="_3____123Graph_ATEM1_94" localSheetId="16" hidden="1">[8]PROGRESS!#REF!</definedName>
    <definedName name="_3____123Graph_ATEM1_94" hidden="1">[8]PROGRESS!#REF!</definedName>
    <definedName name="_3__123Graph_A1_94" localSheetId="18" hidden="1">[9]PROGRESS!#REF!</definedName>
    <definedName name="_3__123Graph_A1_94" localSheetId="2" hidden="1">[9]PROGRESS!#REF!</definedName>
    <definedName name="_3__123Graph_A1_94" localSheetId="6" hidden="1">[9]PROGRESS!#REF!</definedName>
    <definedName name="_3__123Graph_A1_94" localSheetId="7" hidden="1">[9]PROGRESS!#REF!</definedName>
    <definedName name="_3__123Graph_A1_94" localSheetId="12" hidden="1">[9]PROGRESS!#REF!</definedName>
    <definedName name="_3__123Graph_A1_94" localSheetId="16" hidden="1">[9]PROGRESS!#REF!</definedName>
    <definedName name="_3__123Graph_A1_94" hidden="1">[9]PROGRESS!#REF!</definedName>
    <definedName name="_3__123Graph_ATEM1_94" localSheetId="18" hidden="1">[4]PROGRESS!#REF!</definedName>
    <definedName name="_3__123Graph_ATEM1_94" localSheetId="2" hidden="1">[5]PROGRESS!#REF!</definedName>
    <definedName name="_3__123Graph_ATEM1_94" localSheetId="6" hidden="1">[6]PROGRESS!#REF!</definedName>
    <definedName name="_3__123Graph_ATEM1_94" localSheetId="7" hidden="1">[6]PROGRESS!#REF!</definedName>
    <definedName name="_3__123Graph_ATEM1_94" localSheetId="11" hidden="1">[7]PROGRESS!#REF!</definedName>
    <definedName name="_3__123Graph_ATEM1_94" localSheetId="12" hidden="1">[4]PROGRESS!#REF!</definedName>
    <definedName name="_3__123Graph_ATEM1_94" localSheetId="13" hidden="1">[6]PROGRESS!#REF!</definedName>
    <definedName name="_3__123Graph_ATEM1_94" localSheetId="14" hidden="1">[6]PROGRESS!#REF!</definedName>
    <definedName name="_3__123Graph_ATEM1_94" localSheetId="16" hidden="1">[4]PROGRESS!#REF!</definedName>
    <definedName name="_3__123Graph_ATEM1_94" hidden="1">[4]PROGRESS!#REF!</definedName>
    <definedName name="_30__123Graph_BPROGRESS_4_95" localSheetId="18" hidden="1">[9]PROGRESS!#REF!</definedName>
    <definedName name="_30__123Graph_BPROGRESS_4_95" localSheetId="2" hidden="1">[9]PROGRESS!#REF!</definedName>
    <definedName name="_30__123Graph_BPROGRESS_4_95" localSheetId="6" hidden="1">[9]PROGRESS!#REF!</definedName>
    <definedName name="_30__123Graph_BPROGRESS_4_95" localSheetId="7" hidden="1">[9]PROGRESS!#REF!</definedName>
    <definedName name="_30__123Graph_BPROGRESS_4_95" localSheetId="12" hidden="1">[9]PROGRESS!#REF!</definedName>
    <definedName name="_30__123Graph_BPROGRESS_4_95" localSheetId="16" hidden="1">[9]PROGRESS!#REF!</definedName>
    <definedName name="_30__123Graph_BPROGRESS_4_95" hidden="1">[9]PROGRESS!#REF!</definedName>
    <definedName name="_32__123Graph_XPROGRESS_4_95" localSheetId="18" hidden="1">[9]PROGRESS!#REF!</definedName>
    <definedName name="_32__123Graph_XPROGRESS_4_95" localSheetId="2" hidden="1">[9]PROGRESS!#REF!</definedName>
    <definedName name="_32__123Graph_XPROGRESS_4_95" localSheetId="6" hidden="1">[9]PROGRESS!#REF!</definedName>
    <definedName name="_32__123Graph_XPROGRESS_4_95" localSheetId="7" hidden="1">[9]PROGRESS!#REF!</definedName>
    <definedName name="_32__123Graph_XPROGRESS_4_95" localSheetId="12" hidden="1">[9]PROGRESS!#REF!</definedName>
    <definedName name="_32__123Graph_XPROGRESS_4_95" localSheetId="16" hidden="1">[9]PROGRESS!#REF!</definedName>
    <definedName name="_32__123Graph_XPROGRESS_4_95" hidden="1">[9]PROGRESS!#REF!</definedName>
    <definedName name="_36__123Graph_BTEM1_94" localSheetId="18" hidden="1">[9]PROGRESS!#REF!</definedName>
    <definedName name="_36__123Graph_BTEM1_94" localSheetId="2" hidden="1">[9]PROGRESS!#REF!</definedName>
    <definedName name="_36__123Graph_BTEM1_94" localSheetId="6" hidden="1">[9]PROGRESS!#REF!</definedName>
    <definedName name="_36__123Graph_BTEM1_94" localSheetId="7" hidden="1">[9]PROGRESS!#REF!</definedName>
    <definedName name="_36__123Graph_BTEM1_94" localSheetId="12" hidden="1">[9]PROGRESS!#REF!</definedName>
    <definedName name="_36__123Graph_BTEM1_94" localSheetId="16" hidden="1">[9]PROGRESS!#REF!</definedName>
    <definedName name="_36__123Graph_BTEM1_94" hidden="1">[9]PROGRESS!#REF!</definedName>
    <definedName name="_36__123Graph_XTEM1_94" localSheetId="18" hidden="1">[9]PROGRESS!#REF!</definedName>
    <definedName name="_36__123Graph_XTEM1_94" localSheetId="2" hidden="1">[9]PROGRESS!#REF!</definedName>
    <definedName name="_36__123Graph_XTEM1_94" localSheetId="6" hidden="1">[9]PROGRESS!#REF!</definedName>
    <definedName name="_36__123Graph_XTEM1_94" localSheetId="7" hidden="1">[9]PROGRESS!#REF!</definedName>
    <definedName name="_36__123Graph_XTEM1_94" localSheetId="12" hidden="1">[9]PROGRESS!#REF!</definedName>
    <definedName name="_36__123Graph_XTEM1_94" localSheetId="16" hidden="1">[9]PROGRESS!#REF!</definedName>
    <definedName name="_36__123Graph_XTEM1_94" hidden="1">[9]PROGRESS!#REF!</definedName>
    <definedName name="_4____123Graph_B1_94" localSheetId="18" hidden="1">[8]PROGRESS!#REF!</definedName>
    <definedName name="_4____123Graph_B1_94" localSheetId="2" hidden="1">[8]PROGRESS!#REF!</definedName>
    <definedName name="_4____123Graph_B1_94" localSheetId="6" hidden="1">[8]PROGRESS!#REF!</definedName>
    <definedName name="_4____123Graph_B1_94" localSheetId="7" hidden="1">[8]PROGRESS!#REF!</definedName>
    <definedName name="_4____123Graph_B1_94" localSheetId="12" hidden="1">[8]PROGRESS!#REF!</definedName>
    <definedName name="_4____123Graph_B1_94" localSheetId="16" hidden="1">[8]PROGRESS!#REF!</definedName>
    <definedName name="_4____123Graph_B1_94" hidden="1">[8]PROGRESS!#REF!</definedName>
    <definedName name="_4__123Graph_A1_94" localSheetId="18" hidden="1">[9]PROGRESS!#REF!</definedName>
    <definedName name="_4__123Graph_A1_94" localSheetId="2" hidden="1">[9]PROGRESS!#REF!</definedName>
    <definedName name="_4__123Graph_A1_94" localSheetId="6" hidden="1">[9]PROGRESS!#REF!</definedName>
    <definedName name="_4__123Graph_A1_94" localSheetId="7" hidden="1">[9]PROGRESS!#REF!</definedName>
    <definedName name="_4__123Graph_A1_94" localSheetId="12" hidden="1">[9]PROGRESS!#REF!</definedName>
    <definedName name="_4__123Graph_A1_94" localSheetId="16" hidden="1">[9]PROGRESS!#REF!</definedName>
    <definedName name="_4__123Graph_A1_94" hidden="1">[9]PROGRESS!#REF!</definedName>
    <definedName name="_4__123Graph_APROGRESS_4_95" localSheetId="18" hidden="1">[9]PROGRESS!#REF!</definedName>
    <definedName name="_4__123Graph_APROGRESS_4_95" localSheetId="2" hidden="1">[9]PROGRESS!#REF!</definedName>
    <definedName name="_4__123Graph_APROGRESS_4_95" localSheetId="6" hidden="1">[9]PROGRESS!#REF!</definedName>
    <definedName name="_4__123Graph_APROGRESS_4_95" localSheetId="7" hidden="1">[9]PROGRESS!#REF!</definedName>
    <definedName name="_4__123Graph_APROGRESS_4_95" localSheetId="12" hidden="1">[9]PROGRESS!#REF!</definedName>
    <definedName name="_4__123Graph_APROGRESS_4_95" localSheetId="16" hidden="1">[9]PROGRESS!#REF!</definedName>
    <definedName name="_4__123Graph_APROGRESS_4_95" hidden="1">[9]PROGRESS!#REF!</definedName>
    <definedName name="_4__123Graph_B1_94" localSheetId="18" hidden="1">[4]PROGRESS!#REF!</definedName>
    <definedName name="_4__123Graph_B1_94" localSheetId="2" hidden="1">[5]PROGRESS!#REF!</definedName>
    <definedName name="_4__123Graph_B1_94" localSheetId="6" hidden="1">[6]PROGRESS!#REF!</definedName>
    <definedName name="_4__123Graph_B1_94" localSheetId="7" hidden="1">[6]PROGRESS!#REF!</definedName>
    <definedName name="_4__123Graph_B1_94" localSheetId="11" hidden="1">[7]PROGRESS!#REF!</definedName>
    <definedName name="_4__123Graph_B1_94" localSheetId="12" hidden="1">[4]PROGRESS!#REF!</definedName>
    <definedName name="_4__123Graph_B1_94" localSheetId="13" hidden="1">[6]PROGRESS!#REF!</definedName>
    <definedName name="_4__123Graph_B1_94" localSheetId="14" hidden="1">[6]PROGRESS!#REF!</definedName>
    <definedName name="_4__123Graph_B1_94" localSheetId="16" hidden="1">[4]PROGRESS!#REF!</definedName>
    <definedName name="_4__123Graph_B1_94" hidden="1">[4]PROGRESS!#REF!</definedName>
    <definedName name="_40__123Graph_APROGRESS_4_95" localSheetId="18" hidden="1">[10]PROGRESS!#REF!</definedName>
    <definedName name="_40__123Graph_APROGRESS_4_95" localSheetId="2" hidden="1">[10]PROGRESS!#REF!</definedName>
    <definedName name="_40__123Graph_APROGRESS_4_95" localSheetId="6" hidden="1">[10]PROGRESS!#REF!</definedName>
    <definedName name="_40__123Graph_APROGRESS_4_95" localSheetId="7" hidden="1">[10]PROGRESS!#REF!</definedName>
    <definedName name="_40__123Graph_APROGRESS_4_95" localSheetId="12" hidden="1">[10]PROGRESS!#REF!</definedName>
    <definedName name="_40__123Graph_APROGRESS_4_95" localSheetId="16" hidden="1">[10]PROGRESS!#REF!</definedName>
    <definedName name="_40__123Graph_APROGRESS_4_95" hidden="1">[10]PROGRESS!#REF!</definedName>
    <definedName name="_42__123Graph_X1_94" localSheetId="18" hidden="1">[9]PROGRESS!#REF!</definedName>
    <definedName name="_42__123Graph_X1_94" localSheetId="2" hidden="1">[9]PROGRESS!#REF!</definedName>
    <definedName name="_42__123Graph_X1_94" localSheetId="6" hidden="1">[9]PROGRESS!#REF!</definedName>
    <definedName name="_42__123Graph_X1_94" localSheetId="7" hidden="1">[9]PROGRESS!#REF!</definedName>
    <definedName name="_42__123Graph_X1_94" localSheetId="12" hidden="1">[9]PROGRESS!#REF!</definedName>
    <definedName name="_42__123Graph_X1_94" localSheetId="16" hidden="1">[9]PROGRESS!#REF!</definedName>
    <definedName name="_42__123Graph_X1_94" hidden="1">[9]PROGRESS!#REF!</definedName>
    <definedName name="_48__123Graph_XPROGRESS_4_95" localSheetId="18" hidden="1">[9]PROGRESS!#REF!</definedName>
    <definedName name="_48__123Graph_XPROGRESS_4_95" localSheetId="2" hidden="1">[9]PROGRESS!#REF!</definedName>
    <definedName name="_48__123Graph_XPROGRESS_4_95" localSheetId="6" hidden="1">[9]PROGRESS!#REF!</definedName>
    <definedName name="_48__123Graph_XPROGRESS_4_95" localSheetId="7" hidden="1">[9]PROGRESS!#REF!</definedName>
    <definedName name="_48__123Graph_XPROGRESS_4_95" localSheetId="12" hidden="1">[9]PROGRESS!#REF!</definedName>
    <definedName name="_48__123Graph_XPROGRESS_4_95" localSheetId="16" hidden="1">[9]PROGRESS!#REF!</definedName>
    <definedName name="_48__123Graph_XPROGRESS_4_95" hidden="1">[9]PROGRESS!#REF!</definedName>
    <definedName name="_5____123Graph_BPROGRESS_4_95" localSheetId="18" hidden="1">[8]PROGRESS!#REF!</definedName>
    <definedName name="_5____123Graph_BPROGRESS_4_95" localSheetId="2" hidden="1">[8]PROGRESS!#REF!</definedName>
    <definedName name="_5____123Graph_BPROGRESS_4_95" localSheetId="6" hidden="1">[8]PROGRESS!#REF!</definedName>
    <definedName name="_5____123Graph_BPROGRESS_4_95" localSheetId="7" hidden="1">[8]PROGRESS!#REF!</definedName>
    <definedName name="_5____123Graph_BPROGRESS_4_95" localSheetId="12" hidden="1">[8]PROGRESS!#REF!</definedName>
    <definedName name="_5____123Graph_BPROGRESS_4_95" localSheetId="16" hidden="1">[8]PROGRESS!#REF!</definedName>
    <definedName name="_5____123Graph_BPROGRESS_4_95" hidden="1">[8]PROGRESS!#REF!</definedName>
    <definedName name="_5__123Graph_BPROGRESS_4_95" localSheetId="18" hidden="1">[4]PROGRESS!#REF!</definedName>
    <definedName name="_5__123Graph_BPROGRESS_4_95" localSheetId="2" hidden="1">[5]PROGRESS!#REF!</definedName>
    <definedName name="_5__123Graph_BPROGRESS_4_95" localSheetId="6" hidden="1">[6]PROGRESS!#REF!</definedName>
    <definedName name="_5__123Graph_BPROGRESS_4_95" localSheetId="7" hidden="1">[6]PROGRESS!#REF!</definedName>
    <definedName name="_5__123Graph_BPROGRESS_4_95" localSheetId="11" hidden="1">[7]PROGRESS!#REF!</definedName>
    <definedName name="_5__123Graph_BPROGRESS_4_95" localSheetId="12" hidden="1">[4]PROGRESS!#REF!</definedName>
    <definedName name="_5__123Graph_BPROGRESS_4_95" localSheetId="13" hidden="1">[6]PROGRESS!#REF!</definedName>
    <definedName name="_5__123Graph_BPROGRESS_4_95" localSheetId="14" hidden="1">[6]PROGRESS!#REF!</definedName>
    <definedName name="_5__123Graph_BPROGRESS_4_95" localSheetId="16" hidden="1">[4]PROGRESS!#REF!</definedName>
    <definedName name="_5__123Graph_BPROGRESS_4_95" hidden="1">[4]PROGRESS!#REF!</definedName>
    <definedName name="_54__123Graph_XTEM1_94" localSheetId="18" hidden="1">[9]PROGRESS!#REF!</definedName>
    <definedName name="_54__123Graph_XTEM1_94" localSheetId="2" hidden="1">[9]PROGRESS!#REF!</definedName>
    <definedName name="_54__123Graph_XTEM1_94" localSheetId="6" hidden="1">[9]PROGRESS!#REF!</definedName>
    <definedName name="_54__123Graph_XTEM1_94" localSheetId="7" hidden="1">[9]PROGRESS!#REF!</definedName>
    <definedName name="_54__123Graph_XTEM1_94" localSheetId="12" hidden="1">[9]PROGRESS!#REF!</definedName>
    <definedName name="_54__123Graph_XTEM1_94" localSheetId="16" hidden="1">[9]PROGRESS!#REF!</definedName>
    <definedName name="_54__123Graph_XTEM1_94" hidden="1">[9]PROGRESS!#REF!</definedName>
    <definedName name="_6____123Graph_BTEM1_94" localSheetId="18" hidden="1">[8]PROGRESS!#REF!</definedName>
    <definedName name="_6____123Graph_BTEM1_94" localSheetId="2" hidden="1">[8]PROGRESS!#REF!</definedName>
    <definedName name="_6____123Graph_BTEM1_94" localSheetId="6" hidden="1">[8]PROGRESS!#REF!</definedName>
    <definedName name="_6____123Graph_BTEM1_94" localSheetId="7" hidden="1">[8]PROGRESS!#REF!</definedName>
    <definedName name="_6____123Graph_BTEM1_94" localSheetId="12" hidden="1">[8]PROGRESS!#REF!</definedName>
    <definedName name="_6____123Graph_BTEM1_94" localSheetId="16" hidden="1">[8]PROGRESS!#REF!</definedName>
    <definedName name="_6____123Graph_BTEM1_94" hidden="1">[8]PROGRESS!#REF!</definedName>
    <definedName name="_6__123Graph_A1_94" localSheetId="18" hidden="1">[9]PROGRESS!#REF!</definedName>
    <definedName name="_6__123Graph_A1_94" localSheetId="2" hidden="1">[9]PROGRESS!#REF!</definedName>
    <definedName name="_6__123Graph_A1_94" localSheetId="6" hidden="1">[9]PROGRESS!#REF!</definedName>
    <definedName name="_6__123Graph_A1_94" localSheetId="7" hidden="1">[9]PROGRESS!#REF!</definedName>
    <definedName name="_6__123Graph_A1_94" localSheetId="12" hidden="1">[9]PROGRESS!#REF!</definedName>
    <definedName name="_6__123Graph_A1_94" localSheetId="16" hidden="1">[9]PROGRESS!#REF!</definedName>
    <definedName name="_6__123Graph_A1_94" hidden="1">[9]PROGRESS!#REF!</definedName>
    <definedName name="_6__123Graph_APROGRESS_4_95" localSheetId="18" hidden="1">[9]PROGRESS!#REF!</definedName>
    <definedName name="_6__123Graph_APROGRESS_4_95" localSheetId="2" hidden="1">[9]PROGRESS!#REF!</definedName>
    <definedName name="_6__123Graph_APROGRESS_4_95" localSheetId="6" hidden="1">[9]PROGRESS!#REF!</definedName>
    <definedName name="_6__123Graph_APROGRESS_4_95" localSheetId="7" hidden="1">[9]PROGRESS!#REF!</definedName>
    <definedName name="_6__123Graph_APROGRESS_4_95" localSheetId="12" hidden="1">[9]PROGRESS!#REF!</definedName>
    <definedName name="_6__123Graph_APROGRESS_4_95" localSheetId="16" hidden="1">[9]PROGRESS!#REF!</definedName>
    <definedName name="_6__123Graph_APROGRESS_4_95" hidden="1">[9]PROGRESS!#REF!</definedName>
    <definedName name="_6__123Graph_ATEM1_94" localSheetId="18" hidden="1">[9]PROGRESS!#REF!</definedName>
    <definedName name="_6__123Graph_ATEM1_94" localSheetId="2" hidden="1">[9]PROGRESS!#REF!</definedName>
    <definedName name="_6__123Graph_ATEM1_94" localSheetId="6" hidden="1">[9]PROGRESS!#REF!</definedName>
    <definedName name="_6__123Graph_ATEM1_94" localSheetId="7" hidden="1">[9]PROGRESS!#REF!</definedName>
    <definedName name="_6__123Graph_ATEM1_94" localSheetId="12" hidden="1">[9]PROGRESS!#REF!</definedName>
    <definedName name="_6__123Graph_ATEM1_94" localSheetId="16" hidden="1">[9]PROGRESS!#REF!</definedName>
    <definedName name="_6__123Graph_ATEM1_94" hidden="1">[9]PROGRESS!#REF!</definedName>
    <definedName name="_6__123Graph_BTEM1_94" localSheetId="18" hidden="1">[4]PROGRESS!#REF!</definedName>
    <definedName name="_6__123Graph_BTEM1_94" localSheetId="2" hidden="1">[5]PROGRESS!#REF!</definedName>
    <definedName name="_6__123Graph_BTEM1_94" localSheetId="6" hidden="1">[6]PROGRESS!#REF!</definedName>
    <definedName name="_6__123Graph_BTEM1_94" localSheetId="7" hidden="1">[6]PROGRESS!#REF!</definedName>
    <definedName name="_6__123Graph_BTEM1_94" localSheetId="11" hidden="1">[7]PROGRESS!#REF!</definedName>
    <definedName name="_6__123Graph_BTEM1_94" localSheetId="12" hidden="1">[4]PROGRESS!#REF!</definedName>
    <definedName name="_6__123Graph_BTEM1_94" localSheetId="13" hidden="1">[6]PROGRESS!#REF!</definedName>
    <definedName name="_6__123Graph_BTEM1_94" localSheetId="14" hidden="1">[6]PROGRESS!#REF!</definedName>
    <definedName name="_6__123Graph_BTEM1_94" localSheetId="16" hidden="1">[4]PROGRESS!#REF!</definedName>
    <definedName name="_6__123Graph_BTEM1_94" hidden="1">[4]PROGRESS!#REF!</definedName>
    <definedName name="_60__123Graph_ATEM1_94" localSheetId="18" hidden="1">[10]PROGRESS!#REF!</definedName>
    <definedName name="_60__123Graph_ATEM1_94" localSheetId="2" hidden="1">[10]PROGRESS!#REF!</definedName>
    <definedName name="_60__123Graph_ATEM1_94" localSheetId="6" hidden="1">[10]PROGRESS!#REF!</definedName>
    <definedName name="_60__123Graph_ATEM1_94" localSheetId="7" hidden="1">[10]PROGRESS!#REF!</definedName>
    <definedName name="_60__123Graph_ATEM1_94" localSheetId="12" hidden="1">[10]PROGRESS!#REF!</definedName>
    <definedName name="_60__123Graph_ATEM1_94" localSheetId="16" hidden="1">[10]PROGRESS!#REF!</definedName>
    <definedName name="_60__123Graph_ATEM1_94" hidden="1">[10]PROGRESS!#REF!</definedName>
    <definedName name="_7____123Graph_X1_94" localSheetId="18" hidden="1">[8]PROGRESS!#REF!</definedName>
    <definedName name="_7____123Graph_X1_94" localSheetId="2" hidden="1">[8]PROGRESS!#REF!</definedName>
    <definedName name="_7____123Graph_X1_94" localSheetId="6" hidden="1">[8]PROGRESS!#REF!</definedName>
    <definedName name="_7____123Graph_X1_94" localSheetId="7" hidden="1">[8]PROGRESS!#REF!</definedName>
    <definedName name="_7____123Graph_X1_94" localSheetId="12" hidden="1">[8]PROGRESS!#REF!</definedName>
    <definedName name="_7____123Graph_X1_94" localSheetId="16" hidden="1">[8]PROGRESS!#REF!</definedName>
    <definedName name="_7____123Graph_X1_94" hidden="1">[8]PROGRESS!#REF!</definedName>
    <definedName name="_7__123Graph_X1_94" localSheetId="18" hidden="1">[4]PROGRESS!#REF!</definedName>
    <definedName name="_7__123Graph_X1_94" localSheetId="2" hidden="1">[5]PROGRESS!#REF!</definedName>
    <definedName name="_7__123Graph_X1_94" localSheetId="6" hidden="1">[6]PROGRESS!#REF!</definedName>
    <definedName name="_7__123Graph_X1_94" localSheetId="7" hidden="1">[6]PROGRESS!#REF!</definedName>
    <definedName name="_7__123Graph_X1_94" localSheetId="11" hidden="1">[7]PROGRESS!#REF!</definedName>
    <definedName name="_7__123Graph_X1_94" localSheetId="12" hidden="1">[4]PROGRESS!#REF!</definedName>
    <definedName name="_7__123Graph_X1_94" localSheetId="13" hidden="1">[6]PROGRESS!#REF!</definedName>
    <definedName name="_7__123Graph_X1_94" localSheetId="14" hidden="1">[6]PROGRESS!#REF!</definedName>
    <definedName name="_7__123Graph_X1_94" localSheetId="16" hidden="1">[4]PROGRESS!#REF!</definedName>
    <definedName name="_7__123Graph_X1_94" hidden="1">[4]PROGRESS!#REF!</definedName>
    <definedName name="_8____123Graph_XPROGRESS_4_95" localSheetId="18" hidden="1">[8]PROGRESS!#REF!</definedName>
    <definedName name="_8____123Graph_XPROGRESS_4_95" localSheetId="2" hidden="1">[8]PROGRESS!#REF!</definedName>
    <definedName name="_8____123Graph_XPROGRESS_4_95" localSheetId="6" hidden="1">[8]PROGRESS!#REF!</definedName>
    <definedName name="_8____123Graph_XPROGRESS_4_95" localSheetId="7" hidden="1">[8]PROGRESS!#REF!</definedName>
    <definedName name="_8____123Graph_XPROGRESS_4_95" localSheetId="12" hidden="1">[8]PROGRESS!#REF!</definedName>
    <definedName name="_8____123Graph_XPROGRESS_4_95" localSheetId="16" hidden="1">[8]PROGRESS!#REF!</definedName>
    <definedName name="_8____123Graph_XPROGRESS_4_95" hidden="1">[8]PROGRESS!#REF!</definedName>
    <definedName name="_8__123Graph_APROGRESS_4_95" localSheetId="18" hidden="1">[9]PROGRESS!#REF!</definedName>
    <definedName name="_8__123Graph_APROGRESS_4_95" localSheetId="2" hidden="1">[9]PROGRESS!#REF!</definedName>
    <definedName name="_8__123Graph_APROGRESS_4_95" localSheetId="6" hidden="1">[9]PROGRESS!#REF!</definedName>
    <definedName name="_8__123Graph_APROGRESS_4_95" localSheetId="7" hidden="1">[9]PROGRESS!#REF!</definedName>
    <definedName name="_8__123Graph_APROGRESS_4_95" localSheetId="12" hidden="1">[9]PROGRESS!#REF!</definedName>
    <definedName name="_8__123Graph_APROGRESS_4_95" localSheetId="16" hidden="1">[9]PROGRESS!#REF!</definedName>
    <definedName name="_8__123Graph_APROGRESS_4_95" hidden="1">[9]PROGRESS!#REF!</definedName>
    <definedName name="_8__123Graph_B1_94" localSheetId="18" hidden="1">[9]PROGRESS!#REF!</definedName>
    <definedName name="_8__123Graph_B1_94" localSheetId="2" hidden="1">[9]PROGRESS!#REF!</definedName>
    <definedName name="_8__123Graph_B1_94" localSheetId="6" hidden="1">[9]PROGRESS!#REF!</definedName>
    <definedName name="_8__123Graph_B1_94" localSheetId="7" hidden="1">[9]PROGRESS!#REF!</definedName>
    <definedName name="_8__123Graph_B1_94" localSheetId="12" hidden="1">[9]PROGRESS!#REF!</definedName>
    <definedName name="_8__123Graph_B1_94" localSheetId="16" hidden="1">[9]PROGRESS!#REF!</definedName>
    <definedName name="_8__123Graph_B1_94" hidden="1">[9]PROGRESS!#REF!</definedName>
    <definedName name="_8__123Graph_XPROGRESS_4_95" localSheetId="18" hidden="1">[4]PROGRESS!#REF!</definedName>
    <definedName name="_8__123Graph_XPROGRESS_4_95" localSheetId="2" hidden="1">[5]PROGRESS!#REF!</definedName>
    <definedName name="_8__123Graph_XPROGRESS_4_95" localSheetId="6" hidden="1">[6]PROGRESS!#REF!</definedName>
    <definedName name="_8__123Graph_XPROGRESS_4_95" localSheetId="7" hidden="1">[6]PROGRESS!#REF!</definedName>
    <definedName name="_8__123Graph_XPROGRESS_4_95" localSheetId="11" hidden="1">[7]PROGRESS!#REF!</definedName>
    <definedName name="_8__123Graph_XPROGRESS_4_95" localSheetId="12" hidden="1">[4]PROGRESS!#REF!</definedName>
    <definedName name="_8__123Graph_XPROGRESS_4_95" localSheetId="13" hidden="1">[6]PROGRESS!#REF!</definedName>
    <definedName name="_8__123Graph_XPROGRESS_4_95" localSheetId="14" hidden="1">[6]PROGRESS!#REF!</definedName>
    <definedName name="_8__123Graph_XPROGRESS_4_95" localSheetId="16" hidden="1">[4]PROGRESS!#REF!</definedName>
    <definedName name="_8__123Graph_XPROGRESS_4_95" hidden="1">[4]PROGRESS!#REF!</definedName>
    <definedName name="_80__123Graph_B1_94" localSheetId="18" hidden="1">[10]PROGRESS!#REF!</definedName>
    <definedName name="_80__123Graph_B1_94" localSheetId="2" hidden="1">[10]PROGRESS!#REF!</definedName>
    <definedName name="_80__123Graph_B1_94" localSheetId="6" hidden="1">[10]PROGRESS!#REF!</definedName>
    <definedName name="_80__123Graph_B1_94" localSheetId="7" hidden="1">[10]PROGRESS!#REF!</definedName>
    <definedName name="_80__123Graph_B1_94" localSheetId="12" hidden="1">[10]PROGRESS!#REF!</definedName>
    <definedName name="_80__123Graph_B1_94" localSheetId="16" hidden="1">[10]PROGRESS!#REF!</definedName>
    <definedName name="_80__123Graph_B1_94" hidden="1">[10]PROGRESS!#REF!</definedName>
    <definedName name="_9____123Graph_XTEM1_94" localSheetId="18" hidden="1">[8]PROGRESS!#REF!</definedName>
    <definedName name="_9____123Graph_XTEM1_94" localSheetId="2" hidden="1">[8]PROGRESS!#REF!</definedName>
    <definedName name="_9____123Graph_XTEM1_94" localSheetId="6" hidden="1">[8]PROGRESS!#REF!</definedName>
    <definedName name="_9____123Graph_XTEM1_94" localSheetId="7" hidden="1">[8]PROGRESS!#REF!</definedName>
    <definedName name="_9____123Graph_XTEM1_94" localSheetId="12" hidden="1">[8]PROGRESS!#REF!</definedName>
    <definedName name="_9____123Graph_XTEM1_94" localSheetId="16" hidden="1">[8]PROGRESS!#REF!</definedName>
    <definedName name="_9____123Graph_XTEM1_94" hidden="1">[8]PROGRESS!#REF!</definedName>
    <definedName name="_9__123Graph_ATEM1_94" localSheetId="18" hidden="1">[9]PROGRESS!#REF!</definedName>
    <definedName name="_9__123Graph_ATEM1_94" localSheetId="2" hidden="1">[9]PROGRESS!#REF!</definedName>
    <definedName name="_9__123Graph_ATEM1_94" localSheetId="6" hidden="1">[9]PROGRESS!#REF!</definedName>
    <definedName name="_9__123Graph_ATEM1_94" localSheetId="7" hidden="1">[9]PROGRESS!#REF!</definedName>
    <definedName name="_9__123Graph_ATEM1_94" localSheetId="12" hidden="1">[9]PROGRESS!#REF!</definedName>
    <definedName name="_9__123Graph_ATEM1_94" localSheetId="16" hidden="1">[9]PROGRESS!#REF!</definedName>
    <definedName name="_9__123Graph_ATEM1_94" hidden="1">[9]PROGRESS!#REF!</definedName>
    <definedName name="_9__123Graph_XTEM1_94" localSheetId="18" hidden="1">[4]PROGRESS!#REF!</definedName>
    <definedName name="_9__123Graph_XTEM1_94" localSheetId="2" hidden="1">[5]PROGRESS!#REF!</definedName>
    <definedName name="_9__123Graph_XTEM1_94" localSheetId="6" hidden="1">[6]PROGRESS!#REF!</definedName>
    <definedName name="_9__123Graph_XTEM1_94" localSheetId="7" hidden="1">[6]PROGRESS!#REF!</definedName>
    <definedName name="_9__123Graph_XTEM1_94" localSheetId="11" hidden="1">[7]PROGRESS!#REF!</definedName>
    <definedName name="_9__123Graph_XTEM1_94" localSheetId="12" hidden="1">[4]PROGRESS!#REF!</definedName>
    <definedName name="_9__123Graph_XTEM1_94" localSheetId="13" hidden="1">[6]PROGRESS!#REF!</definedName>
    <definedName name="_9__123Graph_XTEM1_94" localSheetId="14" hidden="1">[6]PROGRESS!#REF!</definedName>
    <definedName name="_9__123Graph_XTEM1_94" localSheetId="16" hidden="1">[4]PROGRESS!#REF!</definedName>
    <definedName name="_9__123Graph_XTEM1_94" hidden="1">[4]PROGRESS!#REF!</definedName>
    <definedName name="_Key1" localSheetId="18" hidden="1">[1]CAB!#REF!</definedName>
    <definedName name="_Key1" localSheetId="6" hidden="1">[2]CAB!#REF!</definedName>
    <definedName name="_Key1" localSheetId="7" hidden="1">[2]CAB!#REF!</definedName>
    <definedName name="_Key1" localSheetId="11" hidden="1">[3]CAB!#REF!</definedName>
    <definedName name="_Key1" localSheetId="12" hidden="1">[1]CAB!#REF!</definedName>
    <definedName name="_Key1" localSheetId="16" hidden="1">[1]CAB!#REF!</definedName>
    <definedName name="_Key1" hidden="1">[1]CAB!#REF!</definedName>
    <definedName name="_Order1" hidden="1">255</definedName>
    <definedName name="_Order2" hidden="1">255</definedName>
    <definedName name="_Parse_Out" localSheetId="18" hidden="1">#REF!</definedName>
    <definedName name="_Parse_Out" localSheetId="2" hidden="1">#REF!</definedName>
    <definedName name="_Parse_Out" localSheetId="6" hidden="1">#REF!</definedName>
    <definedName name="_Parse_Out" localSheetId="7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6" hidden="1">#REF!</definedName>
    <definedName name="_Parse_Out" hidden="1">#REF!</definedName>
    <definedName name="_SEC1200" localSheetId="18">#REF!</definedName>
    <definedName name="_SEC1200" localSheetId="2">#REF!</definedName>
    <definedName name="_SEC1200" localSheetId="6">#REF!</definedName>
    <definedName name="_SEC1200" localSheetId="7">#REF!</definedName>
    <definedName name="_SEC1200" localSheetId="11">#REF!</definedName>
    <definedName name="_SEC1200" localSheetId="12">#REF!</definedName>
    <definedName name="_SEC1200" localSheetId="13">#REF!</definedName>
    <definedName name="_SEC1200" localSheetId="14">#REF!</definedName>
    <definedName name="_SEC1200" localSheetId="16">#REF!</definedName>
    <definedName name="_SEC1200">#REF!</definedName>
    <definedName name="aaabbb" hidden="1">[6]PROGRESS!#REF!</definedName>
    <definedName name="Abc" hidden="1">[6]PROGRESS!#REF!</definedName>
    <definedName name="ACCOUNT" localSheetId="18">#REF!</definedName>
    <definedName name="ACCOUNT" localSheetId="2">#REF!</definedName>
    <definedName name="ACCOUNT" localSheetId="6">#REF!</definedName>
    <definedName name="ACCOUNT" localSheetId="7">#REF!</definedName>
    <definedName name="ACCOUNT" localSheetId="11">#REF!</definedName>
    <definedName name="ACCOUNT" localSheetId="12">#REF!</definedName>
    <definedName name="ACCOUNT" localSheetId="13">#REF!</definedName>
    <definedName name="ACCOUNT" localSheetId="14">#REF!</definedName>
    <definedName name="ACCOUNT" localSheetId="16">#REF!</definedName>
    <definedName name="ACCOUNT">#REF!</definedName>
    <definedName name="Address" localSheetId="18">#REF!</definedName>
    <definedName name="Address" localSheetId="6">#REF!</definedName>
    <definedName name="Address" localSheetId="7">#REF!</definedName>
    <definedName name="Address" localSheetId="11">#REF!</definedName>
    <definedName name="Address" localSheetId="12">#REF!</definedName>
    <definedName name="Address" localSheetId="13">#REF!</definedName>
    <definedName name="Address" localSheetId="14">#REF!</definedName>
    <definedName name="Address" localSheetId="16">#REF!</definedName>
    <definedName name="Address">#REF!</definedName>
    <definedName name="BuiltIn_Print_Area___0" localSheetId="18">#REF!</definedName>
    <definedName name="BuiltIn_Print_Area___0" localSheetId="2">#REF!</definedName>
    <definedName name="BuiltIn_Print_Area___0" localSheetId="6">#REF!</definedName>
    <definedName name="BuiltIn_Print_Area___0" localSheetId="7">#REF!</definedName>
    <definedName name="BuiltIn_Print_Area___0" localSheetId="11">#REF!</definedName>
    <definedName name="BuiltIn_Print_Area___0" localSheetId="12">#REF!</definedName>
    <definedName name="BuiltIn_Print_Area___0" localSheetId="13">#REF!</definedName>
    <definedName name="BuiltIn_Print_Area___0" localSheetId="14">#REF!</definedName>
    <definedName name="BuiltIn_Print_Area___0" localSheetId="16">#REF!</definedName>
    <definedName name="BuiltIn_Print_Area___0">#REF!</definedName>
    <definedName name="BuiltIn_Print_Titles___0">#N/A</definedName>
    <definedName name="cal" localSheetId="18">#REF!</definedName>
    <definedName name="cal" localSheetId="2">#REF!</definedName>
    <definedName name="cal" localSheetId="6">#REF!</definedName>
    <definedName name="cal" localSheetId="7">#REF!</definedName>
    <definedName name="cal" localSheetId="11">#REF!</definedName>
    <definedName name="cal" localSheetId="12">#REF!</definedName>
    <definedName name="cal" localSheetId="13">#REF!</definedName>
    <definedName name="cal" localSheetId="14">#REF!</definedName>
    <definedName name="cal" localSheetId="16">#REF!</definedName>
    <definedName name="cal">#REF!</definedName>
    <definedName name="CalcG" localSheetId="18">#REF!</definedName>
    <definedName name="CalcG" localSheetId="2">#REF!</definedName>
    <definedName name="CalcG" localSheetId="6">#REF!</definedName>
    <definedName name="CalcG" localSheetId="7">#REF!</definedName>
    <definedName name="CalcG" localSheetId="11">#REF!</definedName>
    <definedName name="CalcG" localSheetId="12">#REF!</definedName>
    <definedName name="CalcG" localSheetId="13">#REF!</definedName>
    <definedName name="CalcG" localSheetId="14">#REF!</definedName>
    <definedName name="CalcG" localSheetId="16">#REF!</definedName>
    <definedName name="CalcG">#REF!</definedName>
    <definedName name="calcg23" localSheetId="18">#REF!</definedName>
    <definedName name="calcg23" localSheetId="2">#REF!</definedName>
    <definedName name="calcg23" localSheetId="6">#REF!</definedName>
    <definedName name="calcg23" localSheetId="7">#REF!</definedName>
    <definedName name="calcg23" localSheetId="11">#REF!</definedName>
    <definedName name="calcg23" localSheetId="12">#REF!</definedName>
    <definedName name="calcg23" localSheetId="13">#REF!</definedName>
    <definedName name="calcg23" localSheetId="14">#REF!</definedName>
    <definedName name="calcg23" localSheetId="16">#REF!</definedName>
    <definedName name="calcg23">#REF!</definedName>
    <definedName name="CalcGa" localSheetId="18">#REF!</definedName>
    <definedName name="CalcGa" localSheetId="2">#REF!</definedName>
    <definedName name="CalcGa" localSheetId="6">#REF!</definedName>
    <definedName name="CalcGa" localSheetId="7">#REF!</definedName>
    <definedName name="CalcGa" localSheetId="11">#REF!</definedName>
    <definedName name="CalcGa" localSheetId="12">#REF!</definedName>
    <definedName name="CalcGa" localSheetId="13">#REF!</definedName>
    <definedName name="CalcGa" localSheetId="14">#REF!</definedName>
    <definedName name="CalcGa" localSheetId="16">#REF!</definedName>
    <definedName name="CalcGa">#REF!</definedName>
    <definedName name="CalcH" localSheetId="18">#REF!</definedName>
    <definedName name="CalcH" localSheetId="2">#REF!</definedName>
    <definedName name="CalcH" localSheetId="6">#REF!</definedName>
    <definedName name="CalcH" localSheetId="7">#REF!</definedName>
    <definedName name="CalcH" localSheetId="11">#REF!</definedName>
    <definedName name="CalcH" localSheetId="12">#REF!</definedName>
    <definedName name="CalcH" localSheetId="13">#REF!</definedName>
    <definedName name="CalcH" localSheetId="14">#REF!</definedName>
    <definedName name="CalcH" localSheetId="16">#REF!</definedName>
    <definedName name="CalcH">#REF!</definedName>
    <definedName name="calcha" localSheetId="18">#REF!</definedName>
    <definedName name="calcha" localSheetId="2">#REF!</definedName>
    <definedName name="calcha" localSheetId="6">#REF!</definedName>
    <definedName name="calcha" localSheetId="7">#REF!</definedName>
    <definedName name="calcha" localSheetId="11">#REF!</definedName>
    <definedName name="calcha" localSheetId="12">#REF!</definedName>
    <definedName name="calcha" localSheetId="13">#REF!</definedName>
    <definedName name="calcha" localSheetId="14">#REF!</definedName>
    <definedName name="calcha" localSheetId="16">#REF!</definedName>
    <definedName name="calcha">#REF!</definedName>
    <definedName name="calcmar" localSheetId="18">#REF!</definedName>
    <definedName name="calcmar" localSheetId="2">#REF!</definedName>
    <definedName name="calcmar" localSheetId="6">#REF!</definedName>
    <definedName name="calcmar" localSheetId="7">#REF!</definedName>
    <definedName name="calcmar" localSheetId="11">#REF!</definedName>
    <definedName name="calcmar" localSheetId="12">#REF!</definedName>
    <definedName name="calcmar" localSheetId="13">#REF!</definedName>
    <definedName name="calcmar" localSheetId="14">#REF!</definedName>
    <definedName name="calcmar" localSheetId="16">#REF!</definedName>
    <definedName name="calcmar">#REF!</definedName>
    <definedName name="calcmar2" localSheetId="18">#REF!</definedName>
    <definedName name="calcmar2" localSheetId="2">#REF!</definedName>
    <definedName name="calcmar2" localSheetId="6">#REF!</definedName>
    <definedName name="calcmar2" localSheetId="7">#REF!</definedName>
    <definedName name="calcmar2" localSheetId="11">#REF!</definedName>
    <definedName name="calcmar2" localSheetId="12">#REF!</definedName>
    <definedName name="calcmar2" localSheetId="13">#REF!</definedName>
    <definedName name="calcmar2" localSheetId="14">#REF!</definedName>
    <definedName name="calcmar2" localSheetId="16">#REF!</definedName>
    <definedName name="calcmar2">#REF!</definedName>
    <definedName name="calcmarieta" localSheetId="18">#REF!</definedName>
    <definedName name="calcmarieta" localSheetId="2">#REF!</definedName>
    <definedName name="calcmarieta" localSheetId="6">#REF!</definedName>
    <definedName name="calcmarieta" localSheetId="7">#REF!</definedName>
    <definedName name="calcmarieta" localSheetId="11">#REF!</definedName>
    <definedName name="calcmarieta" localSheetId="12">#REF!</definedName>
    <definedName name="calcmarieta" localSheetId="13">#REF!</definedName>
    <definedName name="calcmarieta" localSheetId="14">#REF!</definedName>
    <definedName name="calcmarieta" localSheetId="16">#REF!</definedName>
    <definedName name="calcmarieta">#REF!</definedName>
    <definedName name="calctmp" localSheetId="18">#REF!</definedName>
    <definedName name="calctmp" localSheetId="2">#REF!</definedName>
    <definedName name="calctmp" localSheetId="6">#REF!</definedName>
    <definedName name="calctmp" localSheetId="7">#REF!</definedName>
    <definedName name="calctmp" localSheetId="11">#REF!</definedName>
    <definedName name="calctmp" localSheetId="12">#REF!</definedName>
    <definedName name="calctmp" localSheetId="13">#REF!</definedName>
    <definedName name="calctmp" localSheetId="14">#REF!</definedName>
    <definedName name="calctmp" localSheetId="16">#REF!</definedName>
    <definedName name="calctmp">#REF!</definedName>
    <definedName name="calcy" localSheetId="18">#REF!</definedName>
    <definedName name="calcy" localSheetId="2">#REF!</definedName>
    <definedName name="calcy" localSheetId="6">#REF!</definedName>
    <definedName name="calcy" localSheetId="7">#REF!</definedName>
    <definedName name="calcy" localSheetId="11">#REF!</definedName>
    <definedName name="calcy" localSheetId="12">#REF!</definedName>
    <definedName name="calcy" localSheetId="13">#REF!</definedName>
    <definedName name="calcy" localSheetId="14">#REF!</definedName>
    <definedName name="calcy" localSheetId="16">#REF!</definedName>
    <definedName name="calcy">#REF!</definedName>
    <definedName name="City" localSheetId="18">#REF!</definedName>
    <definedName name="City" localSheetId="6">#REF!</definedName>
    <definedName name="City" localSheetId="7">#REF!</definedName>
    <definedName name="City" localSheetId="11">#REF!</definedName>
    <definedName name="City" localSheetId="12">#REF!</definedName>
    <definedName name="City" localSheetId="13">#REF!</definedName>
    <definedName name="City" localSheetId="14">#REF!</definedName>
    <definedName name="City" localSheetId="16">#REF!</definedName>
    <definedName name="City">#REF!</definedName>
    <definedName name="Code" localSheetId="18" hidden="1">#REF!</definedName>
    <definedName name="Code" localSheetId="6" hidden="1">#REF!</definedName>
    <definedName name="Code" localSheetId="7" hidden="1">#REF!</definedName>
    <definedName name="Code" localSheetId="11" hidden="1">#REF!</definedName>
    <definedName name="Code" localSheetId="12" hidden="1">#REF!</definedName>
    <definedName name="Code" localSheetId="13" hidden="1">#REF!</definedName>
    <definedName name="Code" localSheetId="14" hidden="1">#REF!</definedName>
    <definedName name="Code" localSheetId="16" hidden="1">#REF!</definedName>
    <definedName name="Code" hidden="1">#REF!</definedName>
    <definedName name="Company" localSheetId="18">#REF!</definedName>
    <definedName name="Company" localSheetId="2">#REF!</definedName>
    <definedName name="Company" localSheetId="6">#REF!</definedName>
    <definedName name="Company" localSheetId="7">#REF!</definedName>
    <definedName name="Company" localSheetId="11">#REF!</definedName>
    <definedName name="Company" localSheetId="12">#REF!</definedName>
    <definedName name="Company" localSheetId="13">#REF!</definedName>
    <definedName name="Company" localSheetId="14">#REF!</definedName>
    <definedName name="Company" localSheetId="16">#REF!</definedName>
    <definedName name="Company">#REF!</definedName>
    <definedName name="Country" localSheetId="18">#REF!</definedName>
    <definedName name="Country" localSheetId="6">#REF!</definedName>
    <definedName name="Country" localSheetId="7">#REF!</definedName>
    <definedName name="Country" localSheetId="11">#REF!</definedName>
    <definedName name="Country" localSheetId="12">#REF!</definedName>
    <definedName name="Country" localSheetId="13">#REF!</definedName>
    <definedName name="Country" localSheetId="14">#REF!</definedName>
    <definedName name="Country" localSheetId="16">#REF!</definedName>
    <definedName name="Country">#REF!</definedName>
    <definedName name="danie" localSheetId="18">#REF!</definedName>
    <definedName name="danie" localSheetId="2">#REF!</definedName>
    <definedName name="danie" localSheetId="6">#REF!</definedName>
    <definedName name="danie" localSheetId="7">#REF!</definedName>
    <definedName name="danie" localSheetId="11">#REF!</definedName>
    <definedName name="danie" localSheetId="12">#REF!</definedName>
    <definedName name="danie" localSheetId="13">#REF!</definedName>
    <definedName name="danie" localSheetId="14">#REF!</definedName>
    <definedName name="danie" localSheetId="16">#REF!</definedName>
    <definedName name="danie">#REF!</definedName>
    <definedName name="data1" localSheetId="18" hidden="1">#REF!</definedName>
    <definedName name="data1" localSheetId="6" hidden="1">#REF!</definedName>
    <definedName name="data1" localSheetId="7" hidden="1">#REF!</definedName>
    <definedName name="data1" localSheetId="11" hidden="1">#REF!</definedName>
    <definedName name="data1" localSheetId="12" hidden="1">#REF!</definedName>
    <definedName name="data1" localSheetId="13" hidden="1">#REF!</definedName>
    <definedName name="data1" localSheetId="14" hidden="1">#REF!</definedName>
    <definedName name="data1" localSheetId="16" hidden="1">#REF!</definedName>
    <definedName name="data1" hidden="1">#REF!</definedName>
    <definedName name="data2" localSheetId="18" hidden="1">#REF!</definedName>
    <definedName name="data2" localSheetId="6" hidden="1">#REF!</definedName>
    <definedName name="data2" localSheetId="7" hidden="1">#REF!</definedName>
    <definedName name="data2" localSheetId="11" hidden="1">#REF!</definedName>
    <definedName name="data2" localSheetId="12" hidden="1">#REF!</definedName>
    <definedName name="data2" localSheetId="13" hidden="1">#REF!</definedName>
    <definedName name="data2" localSheetId="14" hidden="1">#REF!</definedName>
    <definedName name="data2" localSheetId="16" hidden="1">#REF!</definedName>
    <definedName name="data2" hidden="1">#REF!</definedName>
    <definedName name="data3" localSheetId="18" hidden="1">#REF!</definedName>
    <definedName name="data3" localSheetId="6" hidden="1">#REF!</definedName>
    <definedName name="data3" localSheetId="7" hidden="1">#REF!</definedName>
    <definedName name="data3" localSheetId="11" hidden="1">#REF!</definedName>
    <definedName name="data3" localSheetId="12" hidden="1">#REF!</definedName>
    <definedName name="data3" localSheetId="13" hidden="1">#REF!</definedName>
    <definedName name="data3" localSheetId="14" hidden="1">#REF!</definedName>
    <definedName name="data3" localSheetId="16" hidden="1">#REF!</definedName>
    <definedName name="data3" hidden="1">#REF!</definedName>
    <definedName name="data64" localSheetId="2">[11]Invoice!$D$39</definedName>
    <definedName name="data64" localSheetId="6">[12]Invoice!$D$39</definedName>
    <definedName name="data64" localSheetId="7">[12]Invoice!$D$39</definedName>
    <definedName name="data64" localSheetId="11">[13]Invoice!$D$39</definedName>
    <definedName name="data64" localSheetId="13">[14]Invoice!$D$39</definedName>
    <definedName name="data64" localSheetId="14">[14]Invoice!$D$39</definedName>
    <definedName name="data64">[15]Invoice!$D$39</definedName>
    <definedName name="data8" localSheetId="2">[16]MERITENG!$G$14</definedName>
    <definedName name="data8" localSheetId="6">[17]MERITENG!$G$14</definedName>
    <definedName name="data8" localSheetId="7">[17]MERITENG!$G$14</definedName>
    <definedName name="data8" localSheetId="11">[18]MERITENG!$G$14</definedName>
    <definedName name="data8" localSheetId="13">[19]MERITENG!$G$14</definedName>
    <definedName name="data8" localSheetId="14">[19]MERITENG!$G$14</definedName>
    <definedName name="data8">[20]MERITENG!$G$14</definedName>
    <definedName name="Dates" localSheetId="18">#REF!</definedName>
    <definedName name="Dates" localSheetId="2">#REF!</definedName>
    <definedName name="Dates" localSheetId="6">#REF!</definedName>
    <definedName name="Dates" localSheetId="7">#REF!</definedName>
    <definedName name="Dates" localSheetId="11">#REF!</definedName>
    <definedName name="Dates" localSheetId="12">#REF!</definedName>
    <definedName name="Dates" localSheetId="13">#REF!</definedName>
    <definedName name="Dates" localSheetId="14">#REF!</definedName>
    <definedName name="Dates" localSheetId="16">#REF!</definedName>
    <definedName name="Dates">#REF!</definedName>
    <definedName name="dflt4" localSheetId="2">'[11]Customize Your Invoice'!$E$26</definedName>
    <definedName name="dflt4" localSheetId="6">'[12]Customize Your Invoice'!$E$26</definedName>
    <definedName name="dflt4" localSheetId="7">'[12]Customize Your Invoice'!$E$26</definedName>
    <definedName name="dflt4" localSheetId="11">'[13]Customize Your Invoice'!$E$26</definedName>
    <definedName name="dflt4" localSheetId="13">'[14]Customize Your Invoice'!$E$26</definedName>
    <definedName name="dflt4" localSheetId="14">'[14]Customize Your Invoice'!$E$26</definedName>
    <definedName name="dflt4">'[15]Customize Your Invoice'!$E$26</definedName>
    <definedName name="dflt5" localSheetId="2">'[11]Customize Your Invoice'!$E$27</definedName>
    <definedName name="dflt5" localSheetId="6">'[12]Customize Your Invoice'!$E$27</definedName>
    <definedName name="dflt5" localSheetId="7">'[12]Customize Your Invoice'!$E$27</definedName>
    <definedName name="dflt5" localSheetId="11">'[13]Customize Your Invoice'!$E$27</definedName>
    <definedName name="dflt5" localSheetId="13">'[14]Customize Your Invoice'!$E$27</definedName>
    <definedName name="dflt5" localSheetId="14">'[14]Customize Your Invoice'!$E$27</definedName>
    <definedName name="dflt5">'[15]Customize Your Invoice'!$E$27</definedName>
    <definedName name="dflt6" localSheetId="2">'[11]Customize Your Invoice'!$D$28</definedName>
    <definedName name="dflt6" localSheetId="6">'[12]Customize Your Invoice'!$D$28</definedName>
    <definedName name="dflt6" localSheetId="7">'[12]Customize Your Invoice'!$D$28</definedName>
    <definedName name="dflt6" localSheetId="11">'[13]Customize Your Invoice'!$D$28</definedName>
    <definedName name="dflt6" localSheetId="13">'[14]Customize Your Invoice'!$D$28</definedName>
    <definedName name="dflt6" localSheetId="14">'[14]Customize Your Invoice'!$D$28</definedName>
    <definedName name="dflt6">'[15]Customize Your Invoice'!$D$28</definedName>
    <definedName name="Discount" localSheetId="18" hidden="1">#REF!</definedName>
    <definedName name="Discount" localSheetId="6" hidden="1">#REF!</definedName>
    <definedName name="Discount" localSheetId="7" hidden="1">#REF!</definedName>
    <definedName name="Discount" localSheetId="11" hidden="1">#REF!</definedName>
    <definedName name="Discount" localSheetId="12" hidden="1">#REF!</definedName>
    <definedName name="Discount" localSheetId="13" hidden="1">#REF!</definedName>
    <definedName name="Discount" localSheetId="14" hidden="1">#REF!</definedName>
    <definedName name="Discount" localSheetId="16" hidden="1">#REF!</definedName>
    <definedName name="Discount" hidden="1">#REF!</definedName>
    <definedName name="display_area_2" localSheetId="18" hidden="1">#REF!</definedName>
    <definedName name="display_area_2" localSheetId="6" hidden="1">#REF!</definedName>
    <definedName name="display_area_2" localSheetId="7" hidden="1">#REF!</definedName>
    <definedName name="display_area_2" localSheetId="11" hidden="1">#REF!</definedName>
    <definedName name="display_area_2" localSheetId="12" hidden="1">#REF!</definedName>
    <definedName name="display_area_2" localSheetId="13" hidden="1">#REF!</definedName>
    <definedName name="display_area_2" localSheetId="14" hidden="1">#REF!</definedName>
    <definedName name="display_area_2" localSheetId="16" hidden="1">#REF!</definedName>
    <definedName name="display_area_2" hidden="1">#REF!</definedName>
    <definedName name="Documents" localSheetId="18">#REF!</definedName>
    <definedName name="Documents" localSheetId="2">#REF!</definedName>
    <definedName name="Documents" localSheetId="6">#REF!</definedName>
    <definedName name="Documents" localSheetId="7">#REF!</definedName>
    <definedName name="Documents" localSheetId="11">#REF!</definedName>
    <definedName name="Documents" localSheetId="12">#REF!</definedName>
    <definedName name="Documents" localSheetId="13">#REF!</definedName>
    <definedName name="Documents" localSheetId="14">#REF!</definedName>
    <definedName name="Documents" localSheetId="16">#REF!</definedName>
    <definedName name="Documents">#REF!</definedName>
    <definedName name="E" localSheetId="6" hidden="1">[21]PROGRESS!#REF!</definedName>
    <definedName name="E" localSheetId="11" hidden="1">[22]PROGRESS!#REF!</definedName>
    <definedName name="E" localSheetId="16" hidden="1">[21]PROGRESS!#REF!</definedName>
    <definedName name="E" hidden="1">[21]PROGRESS!#REF!</definedName>
    <definedName name="Email" localSheetId="18">#REF!</definedName>
    <definedName name="Email" localSheetId="6">#REF!</definedName>
    <definedName name="Email" localSheetId="7">#REF!</definedName>
    <definedName name="Email" localSheetId="11">#REF!</definedName>
    <definedName name="Email" localSheetId="12">#REF!</definedName>
    <definedName name="Email" localSheetId="13">#REF!</definedName>
    <definedName name="Email" localSheetId="14">#REF!</definedName>
    <definedName name="Email" localSheetId="16">#REF!</definedName>
    <definedName name="Email">#REF!</definedName>
    <definedName name="Fax" localSheetId="18">#REF!</definedName>
    <definedName name="Fax" localSheetId="6">#REF!</definedName>
    <definedName name="Fax" localSheetId="7">#REF!</definedName>
    <definedName name="Fax" localSheetId="11">#REF!</definedName>
    <definedName name="Fax" localSheetId="12">#REF!</definedName>
    <definedName name="Fax" localSheetId="13">#REF!</definedName>
    <definedName name="Fax" localSheetId="14">#REF!</definedName>
    <definedName name="Fax" localSheetId="16">#REF!</definedName>
    <definedName name="Fax">#REF!</definedName>
    <definedName name="FCode" localSheetId="18" hidden="1">#REF!</definedName>
    <definedName name="FCode" localSheetId="6" hidden="1">#REF!</definedName>
    <definedName name="FCode" localSheetId="7" hidden="1">#REF!</definedName>
    <definedName name="FCode" localSheetId="11" hidden="1">#REF!</definedName>
    <definedName name="FCode" localSheetId="12" hidden="1">#REF!</definedName>
    <definedName name="FCode" localSheetId="13" hidden="1">#REF!</definedName>
    <definedName name="FCode" localSheetId="14" hidden="1">#REF!</definedName>
    <definedName name="FCode" localSheetId="16" hidden="1">#REF!</definedName>
    <definedName name="FCode" hidden="1">#REF!</definedName>
    <definedName name="FEES" localSheetId="18">#REF!</definedName>
    <definedName name="FEES" localSheetId="2">#REF!</definedName>
    <definedName name="FEES" localSheetId="6">#REF!</definedName>
    <definedName name="FEES" localSheetId="7">#REF!</definedName>
    <definedName name="FEES" localSheetId="11">#REF!</definedName>
    <definedName name="FEES" localSheetId="12">#REF!</definedName>
    <definedName name="FEES" localSheetId="13">#REF!</definedName>
    <definedName name="FEES" localSheetId="14">#REF!</definedName>
    <definedName name="FEES" localSheetId="16">#REF!</definedName>
    <definedName name="FEES">#REF!</definedName>
    <definedName name="Fees_cumulative" localSheetId="18">#REF!</definedName>
    <definedName name="Fees_cumulative" localSheetId="2">#REF!</definedName>
    <definedName name="Fees_cumulative" localSheetId="6">#REF!</definedName>
    <definedName name="Fees_cumulative" localSheetId="7">#REF!</definedName>
    <definedName name="Fees_cumulative" localSheetId="11">#REF!</definedName>
    <definedName name="Fees_cumulative" localSheetId="12">#REF!</definedName>
    <definedName name="Fees_cumulative" localSheetId="13">#REF!</definedName>
    <definedName name="Fees_cumulative" localSheetId="14">#REF!</definedName>
    <definedName name="Fees_cumulative" localSheetId="16">#REF!</definedName>
    <definedName name="Fees_cumulative">#REF!</definedName>
    <definedName name="Fees_current" localSheetId="18">#REF!</definedName>
    <definedName name="Fees_current" localSheetId="2">#REF!</definedName>
    <definedName name="Fees_current" localSheetId="6">#REF!</definedName>
    <definedName name="Fees_current" localSheetId="7">#REF!</definedName>
    <definedName name="Fees_current" localSheetId="11">#REF!</definedName>
    <definedName name="Fees_current" localSheetId="12">#REF!</definedName>
    <definedName name="Fees_current" localSheetId="13">#REF!</definedName>
    <definedName name="Fees_current" localSheetId="14">#REF!</definedName>
    <definedName name="Fees_current" localSheetId="16">#REF!</definedName>
    <definedName name="Fees_current">#REF!</definedName>
    <definedName name="Fees_previous" localSheetId="18">#REF!</definedName>
    <definedName name="Fees_previous" localSheetId="2">#REF!</definedName>
    <definedName name="Fees_previous" localSheetId="6">#REF!</definedName>
    <definedName name="Fees_previous" localSheetId="7">#REF!</definedName>
    <definedName name="Fees_previous" localSheetId="11">#REF!</definedName>
    <definedName name="Fees_previous" localSheetId="12">#REF!</definedName>
    <definedName name="Fees_previous" localSheetId="13">#REF!</definedName>
    <definedName name="Fees_previous" localSheetId="14">#REF!</definedName>
    <definedName name="Fees_previous" localSheetId="16">#REF!</definedName>
    <definedName name="Fees_previous">#REF!</definedName>
    <definedName name="FORMF1" localSheetId="18">#REF!</definedName>
    <definedName name="FORMF1" localSheetId="2">#REF!</definedName>
    <definedName name="FORMF1" localSheetId="6">#REF!</definedName>
    <definedName name="FORMF1" localSheetId="7">#REF!</definedName>
    <definedName name="FORMF1" localSheetId="11">#REF!</definedName>
    <definedName name="FORMF1" localSheetId="12">#REF!</definedName>
    <definedName name="FORMF1" localSheetId="13">#REF!</definedName>
    <definedName name="FORMF1" localSheetId="14">#REF!</definedName>
    <definedName name="FORMF1" localSheetId="16">#REF!</definedName>
    <definedName name="FORMF1">#REF!</definedName>
    <definedName name="hen" localSheetId="18">#REF!</definedName>
    <definedName name="hen" localSheetId="2">#REF!</definedName>
    <definedName name="hen" localSheetId="12">#REF!</definedName>
    <definedName name="hen" localSheetId="16">#REF!</definedName>
    <definedName name="hen">#REF!</definedName>
    <definedName name="HiddenRows" localSheetId="18" hidden="1">#REF!</definedName>
    <definedName name="HiddenRows" localSheetId="6" hidden="1">#REF!</definedName>
    <definedName name="HiddenRows" localSheetId="7" hidden="1">#REF!</definedName>
    <definedName name="HiddenRows" localSheetId="11" hidden="1">#REF!</definedName>
    <definedName name="HiddenRows" localSheetId="12" hidden="1">#REF!</definedName>
    <definedName name="HiddenRows" localSheetId="13" hidden="1">#REF!</definedName>
    <definedName name="HiddenRows" localSheetId="14" hidden="1">#REF!</definedName>
    <definedName name="HiddenRows" localSheetId="16" hidden="1">#REF!</definedName>
    <definedName name="HiddenRows" hidden="1">#REF!</definedName>
    <definedName name="ITEM_NO" localSheetId="18">#REF!</definedName>
    <definedName name="ITEM_NO" localSheetId="2">#REF!</definedName>
    <definedName name="ITEM_NO" localSheetId="6">#REF!</definedName>
    <definedName name="ITEM_NO" localSheetId="7">#REF!</definedName>
    <definedName name="ITEM_NO" localSheetId="11">#REF!</definedName>
    <definedName name="ITEM_NO" localSheetId="12">#REF!</definedName>
    <definedName name="ITEM_NO" localSheetId="13">#REF!</definedName>
    <definedName name="ITEM_NO" localSheetId="14">#REF!</definedName>
    <definedName name="ITEM_NO" localSheetId="16">#REF!</definedName>
    <definedName name="ITEM_NO">#REF!</definedName>
    <definedName name="item_no_2" localSheetId="18">#REF!</definedName>
    <definedName name="item_no_2" localSheetId="2">#REF!</definedName>
    <definedName name="item_no_2" localSheetId="6">#REF!</definedName>
    <definedName name="item_no_2" localSheetId="7">#REF!</definedName>
    <definedName name="item_no_2" localSheetId="11">#REF!</definedName>
    <definedName name="item_no_2" localSheetId="12">#REF!</definedName>
    <definedName name="item_no_2" localSheetId="13">#REF!</definedName>
    <definedName name="item_no_2" localSheetId="14">#REF!</definedName>
    <definedName name="item_no_2" localSheetId="16">#REF!</definedName>
    <definedName name="item_no_2">#REF!</definedName>
    <definedName name="Items_01" localSheetId="18">#REF!</definedName>
    <definedName name="Items_01" localSheetId="2">#REF!</definedName>
    <definedName name="Items_01" localSheetId="6">#REF!</definedName>
    <definedName name="Items_01" localSheetId="7">#REF!</definedName>
    <definedName name="Items_01" localSheetId="11">#REF!</definedName>
    <definedName name="Items_01" localSheetId="12">#REF!</definedName>
    <definedName name="Items_01" localSheetId="13">#REF!</definedName>
    <definedName name="Items_01" localSheetId="14">#REF!</definedName>
    <definedName name="Items_01" localSheetId="16">#REF!</definedName>
    <definedName name="Items_01">#REF!</definedName>
    <definedName name="Name" localSheetId="18">#REF!</definedName>
    <definedName name="Name" localSheetId="6">#REF!</definedName>
    <definedName name="Name" localSheetId="7">#REF!</definedName>
    <definedName name="Name" localSheetId="11">#REF!</definedName>
    <definedName name="Name" localSheetId="12">#REF!</definedName>
    <definedName name="Name" localSheetId="13">#REF!</definedName>
    <definedName name="Name" localSheetId="14">#REF!</definedName>
    <definedName name="Name" localSheetId="16">#REF!</definedName>
    <definedName name="Name">#REF!</definedName>
    <definedName name="new" localSheetId="18">#REF!</definedName>
    <definedName name="new" localSheetId="2">#REF!</definedName>
    <definedName name="new" localSheetId="6">#REF!</definedName>
    <definedName name="new" localSheetId="7">#REF!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16">#REF!</definedName>
    <definedName name="new">#REF!</definedName>
    <definedName name="newcals" localSheetId="18">#REF!</definedName>
    <definedName name="newcals" localSheetId="2">#REF!</definedName>
    <definedName name="newcals" localSheetId="6">#REF!</definedName>
    <definedName name="newcals" localSheetId="7">#REF!</definedName>
    <definedName name="newcals" localSheetId="11">#REF!</definedName>
    <definedName name="newcals" localSheetId="12">#REF!</definedName>
    <definedName name="newcals" localSheetId="13">#REF!</definedName>
    <definedName name="newcals" localSheetId="14">#REF!</definedName>
    <definedName name="newcals" localSheetId="16">#REF!</definedName>
    <definedName name="newcals">#REF!</definedName>
    <definedName name="Offices_Cells" localSheetId="18">#REF!</definedName>
    <definedName name="Offices_Cells" localSheetId="2">#REF!</definedName>
    <definedName name="Offices_Cells" localSheetId="6">#REF!</definedName>
    <definedName name="Offices_Cells" localSheetId="7">#REF!</definedName>
    <definedName name="Offices_Cells" localSheetId="11">#REF!</definedName>
    <definedName name="Offices_Cells" localSheetId="12">#REF!</definedName>
    <definedName name="Offices_Cells" localSheetId="13">#REF!</definedName>
    <definedName name="Offices_Cells" localSheetId="14">#REF!</definedName>
    <definedName name="Offices_Cells" localSheetId="16">#REF!</definedName>
    <definedName name="Offices_Cells">#REF!</definedName>
    <definedName name="OrderTable" localSheetId="18" hidden="1">#REF!</definedName>
    <definedName name="OrderTable" localSheetId="6" hidden="1">#REF!</definedName>
    <definedName name="OrderTable" localSheetId="7" hidden="1">#REF!</definedName>
    <definedName name="OrderTable" localSheetId="11" hidden="1">#REF!</definedName>
    <definedName name="OrderTable" localSheetId="12" hidden="1">#REF!</definedName>
    <definedName name="OrderTable" localSheetId="13" hidden="1">#REF!</definedName>
    <definedName name="OrderTable" localSheetId="14" hidden="1">#REF!</definedName>
    <definedName name="OrderTable" localSheetId="16" hidden="1">#REF!</definedName>
    <definedName name="OrderTable" hidden="1">#REF!</definedName>
    <definedName name="PAYMENT_REFERS" localSheetId="18">#REF!</definedName>
    <definedName name="PAYMENT_REFERS" localSheetId="2">#REF!</definedName>
    <definedName name="PAYMENT_REFERS" localSheetId="6">#REF!</definedName>
    <definedName name="PAYMENT_REFERS" localSheetId="7">#REF!</definedName>
    <definedName name="PAYMENT_REFERS" localSheetId="11">#REF!</definedName>
    <definedName name="PAYMENT_REFERS" localSheetId="12">#REF!</definedName>
    <definedName name="PAYMENT_REFERS" localSheetId="13">#REF!</definedName>
    <definedName name="PAYMENT_REFERS" localSheetId="14">#REF!</definedName>
    <definedName name="PAYMENT_REFERS" localSheetId="16">#REF!</definedName>
    <definedName name="PAYMENT_REFERS">#REF!</definedName>
    <definedName name="Phone" localSheetId="18">#REF!</definedName>
    <definedName name="Phone" localSheetId="6">#REF!</definedName>
    <definedName name="Phone" localSheetId="7">#REF!</definedName>
    <definedName name="Phone" localSheetId="11">#REF!</definedName>
    <definedName name="Phone" localSheetId="12">#REF!</definedName>
    <definedName name="Phone" localSheetId="13">#REF!</definedName>
    <definedName name="Phone" localSheetId="14">#REF!</definedName>
    <definedName name="Phone" localSheetId="16">#REF!</definedName>
    <definedName name="Phone">#REF!</definedName>
    <definedName name="pmfs">[23]A!$C$1</definedName>
    <definedName name="polkk" localSheetId="18" hidden="1">[9]PROGRESS!#REF!</definedName>
    <definedName name="polkk" localSheetId="12" hidden="1">[9]PROGRESS!#REF!</definedName>
    <definedName name="polkk" localSheetId="16" hidden="1">[9]PROGRESS!#REF!</definedName>
    <definedName name="polkk" hidden="1">[9]PROGRESS!#REF!</definedName>
    <definedName name="_xlnm.Print_Area" localSheetId="2">A!$A$1:$H$206</definedName>
    <definedName name="_xlnm.Print_Area" localSheetId="1">'C'!$A$1:$H$58</definedName>
    <definedName name="_xlnm.Print_Area" localSheetId="19">Calcs!$A$1:$D$145</definedName>
    <definedName name="_xlnm.Print_Area" localSheetId="3">D!$A$1:$H$51</definedName>
    <definedName name="_xlnm.Print_Area" localSheetId="4">'DB '!$A$1:$H$52</definedName>
    <definedName name="_xlnm.Print_Area" localSheetId="5">G!$A$1:$H$116</definedName>
    <definedName name="_xlnm.Print_Area" localSheetId="6">HA!$A$1:$H$45</definedName>
    <definedName name="_xlnm.Print_Area" localSheetId="7">HC!$A$1:$H$62</definedName>
    <definedName name="_xlnm.Print_Area" localSheetId="8">L!$A$1:$H$158</definedName>
    <definedName name="_xlnm.Print_Area" localSheetId="9">LB!$A$1:$H$59</definedName>
    <definedName name="_xlnm.Print_Area" localSheetId="11">LD!$A$1:$H$54</definedName>
    <definedName name="_xlnm.Print_Area" localSheetId="12">LG!$A$1:$G$49</definedName>
    <definedName name="_xlnm.Print_Area" localSheetId="10">ME!$A$1:$H$63</definedName>
    <definedName name="_xlnm.Print_Area" localSheetId="13">MJ!$A$1:$H$60</definedName>
    <definedName name="_xlnm.Print_Area" localSheetId="14">MK!$A$1:$H$56</definedName>
    <definedName name="_xlnm.Print_Area" localSheetId="15">PLB!$A$1:$H$49</definedName>
    <definedName name="_xlnm.Print_Area" localSheetId="16">PLG!$A$1:$H$107</definedName>
    <definedName name="_xlnm.Print_Area" localSheetId="0">Summary!$A$1:$K$47</definedName>
    <definedName name="Print_Area_MI" localSheetId="18">#REF!</definedName>
    <definedName name="Print_Area_MI" localSheetId="2">#REF!</definedName>
    <definedName name="Print_Area_MI" localSheetId="6">#REF!</definedName>
    <definedName name="Print_Area_MI" localSheetId="7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6">#REF!</definedName>
    <definedName name="Print_Area_MI">#REF!</definedName>
    <definedName name="_xlnm.Print_Titles" localSheetId="2">A!$2:$2</definedName>
    <definedName name="_xlnm.Print_Titles" localSheetId="3">D!$2:$2</definedName>
    <definedName name="_xlnm.Print_Titles" localSheetId="4">'DB '!$2:$2</definedName>
    <definedName name="_xlnm.Print_Titles" localSheetId="5">G!$2:$2</definedName>
    <definedName name="_xlnm.Print_Titles" localSheetId="7">HC!$2:$2</definedName>
    <definedName name="_xlnm.Print_Titles" localSheetId="8">L!$2:$2</definedName>
    <definedName name="_xlnm.Print_Titles" localSheetId="9">LB!$2:$2</definedName>
    <definedName name="_xlnm.Print_Titles" localSheetId="11">LD!$2:$2</definedName>
    <definedName name="_xlnm.Print_Titles" localSheetId="10">ME!$2:$2</definedName>
    <definedName name="_xlnm.Print_Titles" localSheetId="13">MJ!$2:$2</definedName>
    <definedName name="_xlnm.Print_Titles" localSheetId="16">PLG!$2:$2</definedName>
    <definedName name="_xlnm.Print_Titles">#N/A</definedName>
    <definedName name="ProdForm" localSheetId="18" hidden="1">#REF!</definedName>
    <definedName name="ProdForm" localSheetId="6" hidden="1">#REF!</definedName>
    <definedName name="ProdForm" localSheetId="7" hidden="1">#REF!</definedName>
    <definedName name="ProdForm" localSheetId="11" hidden="1">#REF!</definedName>
    <definedName name="ProdForm" localSheetId="12" hidden="1">#REF!</definedName>
    <definedName name="ProdForm" localSheetId="13" hidden="1">#REF!</definedName>
    <definedName name="ProdForm" localSheetId="14" hidden="1">#REF!</definedName>
    <definedName name="ProdForm" localSheetId="16" hidden="1">#REF!</definedName>
    <definedName name="ProdForm" hidden="1">#REF!</definedName>
    <definedName name="Product" localSheetId="18" hidden="1">#REF!</definedName>
    <definedName name="Product" localSheetId="6" hidden="1">#REF!</definedName>
    <definedName name="Product" localSheetId="7" hidden="1">#REF!</definedName>
    <definedName name="Product" localSheetId="11" hidden="1">#REF!</definedName>
    <definedName name="Product" localSheetId="12" hidden="1">#REF!</definedName>
    <definedName name="Product" localSheetId="13" hidden="1">#REF!</definedName>
    <definedName name="Product" localSheetId="14" hidden="1">#REF!</definedName>
    <definedName name="Product" localSheetId="16" hidden="1">#REF!</definedName>
    <definedName name="Product" hidden="1">#REF!</definedName>
    <definedName name="Qaunt" localSheetId="18">#REF!</definedName>
    <definedName name="Qaunt" localSheetId="6">#REF!</definedName>
    <definedName name="Qaunt" localSheetId="7">#REF!</definedName>
    <definedName name="Qaunt" localSheetId="11">#REF!</definedName>
    <definedName name="Qaunt" localSheetId="12">#REF!</definedName>
    <definedName name="Qaunt" localSheetId="13">#REF!</definedName>
    <definedName name="Qaunt" localSheetId="14">#REF!</definedName>
    <definedName name="Qaunt" localSheetId="16">#REF!</definedName>
    <definedName name="Qaunt">#REF!</definedName>
    <definedName name="QUANTITY" localSheetId="18">#REF!</definedName>
    <definedName name="QUANTITY" localSheetId="2">#REF!</definedName>
    <definedName name="QUANTITY" localSheetId="6">#REF!</definedName>
    <definedName name="QUANTITY" localSheetId="7">#REF!</definedName>
    <definedName name="QUANTITY" localSheetId="11">#REF!</definedName>
    <definedName name="QUANTITY" localSheetId="12">#REF!</definedName>
    <definedName name="QUANTITY" localSheetId="13">#REF!</definedName>
    <definedName name="QUANTITY" localSheetId="14">#REF!</definedName>
    <definedName name="QUANTITY" localSheetId="16">#REF!</definedName>
    <definedName name="QUANTITY">#REF!</definedName>
    <definedName name="Rat" localSheetId="18">#REF!</definedName>
    <definedName name="Rat" localSheetId="6">#REF!</definedName>
    <definedName name="Rat" localSheetId="7">#REF!</definedName>
    <definedName name="Rat" localSheetId="11">#REF!</definedName>
    <definedName name="Rat" localSheetId="12">#REF!</definedName>
    <definedName name="Rat" localSheetId="13">#REF!</definedName>
    <definedName name="Rat" localSheetId="14">#REF!</definedName>
    <definedName name="Rat" localSheetId="16">#REF!</definedName>
    <definedName name="Rat">#REF!</definedName>
    <definedName name="RATE" localSheetId="18">#REF!</definedName>
    <definedName name="RATE" localSheetId="2">#REF!</definedName>
    <definedName name="RATE" localSheetId="6">#REF!</definedName>
    <definedName name="RATE" localSheetId="7">#REF!</definedName>
    <definedName name="RATE" localSheetId="11">#REF!</definedName>
    <definedName name="RATE" localSheetId="12">#REF!</definedName>
    <definedName name="RATE" localSheetId="13">#REF!</definedName>
    <definedName name="RATE" localSheetId="14">#REF!</definedName>
    <definedName name="RATE" localSheetId="16">#REF!</definedName>
    <definedName name="RATE">#REF!</definedName>
    <definedName name="rate1" localSheetId="18">#REF!</definedName>
    <definedName name="rate1" localSheetId="2">#REF!</definedName>
    <definedName name="rate1" localSheetId="6">#REF!</definedName>
    <definedName name="rate1" localSheetId="7">#REF!</definedName>
    <definedName name="rate1" localSheetId="11">#REF!</definedName>
    <definedName name="rate1" localSheetId="12">#REF!</definedName>
    <definedName name="rate1" localSheetId="13">#REF!</definedName>
    <definedName name="rate1" localSheetId="14">#REF!</definedName>
    <definedName name="rate1" localSheetId="16">#REF!</definedName>
    <definedName name="rate1">#REF!</definedName>
    <definedName name="RCArea" localSheetId="18" hidden="1">#REF!</definedName>
    <definedName name="RCArea" localSheetId="6" hidden="1">#REF!</definedName>
    <definedName name="RCArea" localSheetId="7" hidden="1">#REF!</definedName>
    <definedName name="RCArea" localSheetId="11" hidden="1">#REF!</definedName>
    <definedName name="RCArea" localSheetId="12" hidden="1">#REF!</definedName>
    <definedName name="RCArea" localSheetId="13" hidden="1">#REF!</definedName>
    <definedName name="RCArea" localSheetId="14" hidden="1">#REF!</definedName>
    <definedName name="RCArea" localSheetId="16" hidden="1">#REF!</definedName>
    <definedName name="RCArea" hidden="1">#REF!</definedName>
    <definedName name="s" localSheetId="18">#REF!</definedName>
    <definedName name="s" localSheetId="2">#REF!</definedName>
    <definedName name="s" localSheetId="6">#REF!</definedName>
    <definedName name="s" localSheetId="7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6">#REF!</definedName>
    <definedName name="s">#REF!</definedName>
    <definedName name="salesdouble" localSheetId="18">#REF!</definedName>
    <definedName name="salesdouble" localSheetId="12">#REF!</definedName>
    <definedName name="salesdouble" localSheetId="16">#REF!</definedName>
    <definedName name="salesdouble">#REF!</definedName>
    <definedName name="SHORT">'[24]9431A'!$C$1</definedName>
    <definedName name="SHORT_DESCRIPTION" localSheetId="18">#REF!</definedName>
    <definedName name="SHORT_DESCRIPTION" localSheetId="2">#REF!</definedName>
    <definedName name="SHORT_DESCRIPTION" localSheetId="6">#REF!</definedName>
    <definedName name="SHORT_DESCRIPTION" localSheetId="7">#REF!</definedName>
    <definedName name="SHORT_DESCRIPTION" localSheetId="11">#REF!</definedName>
    <definedName name="SHORT_DESCRIPTION" localSheetId="12">#REF!</definedName>
    <definedName name="SHORT_DESCRIPTION" localSheetId="13">#REF!</definedName>
    <definedName name="SHORT_DESCRIPTION" localSheetId="14">#REF!</definedName>
    <definedName name="SHORT_DESCRIPTION" localSheetId="16">#REF!</definedName>
    <definedName name="SHORT_DESCRIPTION">#REF!</definedName>
    <definedName name="SpecialPrice" localSheetId="18" hidden="1">#REF!</definedName>
    <definedName name="SpecialPrice" localSheetId="6" hidden="1">#REF!</definedName>
    <definedName name="SpecialPrice" localSheetId="7" hidden="1">#REF!</definedName>
    <definedName name="SpecialPrice" localSheetId="11" hidden="1">#REF!</definedName>
    <definedName name="SpecialPrice" localSheetId="12" hidden="1">#REF!</definedName>
    <definedName name="SpecialPrice" localSheetId="13" hidden="1">#REF!</definedName>
    <definedName name="SpecialPrice" localSheetId="14" hidden="1">#REF!</definedName>
    <definedName name="SpecialPrice" localSheetId="16" hidden="1">#REF!</definedName>
    <definedName name="SpecialPrice" hidden="1">#REF!</definedName>
    <definedName name="STAT" localSheetId="18">#REF!</definedName>
    <definedName name="STAT" localSheetId="2">#REF!</definedName>
    <definedName name="STAT" localSheetId="6">#REF!</definedName>
    <definedName name="STAT" localSheetId="7">#REF!</definedName>
    <definedName name="STAT" localSheetId="11">#REF!</definedName>
    <definedName name="STAT" localSheetId="12">#REF!</definedName>
    <definedName name="STAT" localSheetId="13">#REF!</definedName>
    <definedName name="STAT" localSheetId="14">#REF!</definedName>
    <definedName name="STAT" localSheetId="16">#REF!</definedName>
    <definedName name="STAT">#REF!</definedName>
    <definedName name="State" localSheetId="18">#REF!</definedName>
    <definedName name="State" localSheetId="6">#REF!</definedName>
    <definedName name="State" localSheetId="7">#REF!</definedName>
    <definedName name="State" localSheetId="11">#REF!</definedName>
    <definedName name="State" localSheetId="12">#REF!</definedName>
    <definedName name="State" localSheetId="13">#REF!</definedName>
    <definedName name="State" localSheetId="14">#REF!</definedName>
    <definedName name="State" localSheetId="16">#REF!</definedName>
    <definedName name="State">#REF!</definedName>
    <definedName name="stoks" localSheetId="18">#REF!</definedName>
    <definedName name="stoks" localSheetId="12">#REF!</definedName>
    <definedName name="stoks" localSheetId="16">#REF!</definedName>
    <definedName name="stoks">#REF!</definedName>
    <definedName name="SUMMARY2" localSheetId="18">#REF!</definedName>
    <definedName name="SUMMARY2" localSheetId="2">#REF!</definedName>
    <definedName name="SUMMARY2" localSheetId="6">#REF!</definedName>
    <definedName name="SUMMARY2" localSheetId="7">#REF!</definedName>
    <definedName name="SUMMARY2" localSheetId="11">#REF!</definedName>
    <definedName name="SUMMARY2" localSheetId="12">#REF!</definedName>
    <definedName name="SUMMARY2" localSheetId="13">#REF!</definedName>
    <definedName name="SUMMARY2" localSheetId="14">#REF!</definedName>
    <definedName name="SUMMARY2" localSheetId="16">#REF!</definedName>
    <definedName name="SUMMARY2">#REF!</definedName>
    <definedName name="tbl_ProdInfo" localSheetId="18" hidden="1">#REF!</definedName>
    <definedName name="tbl_ProdInfo" localSheetId="6" hidden="1">#REF!</definedName>
    <definedName name="tbl_ProdInfo" localSheetId="7" hidden="1">#REF!</definedName>
    <definedName name="tbl_ProdInfo" localSheetId="11" hidden="1">#REF!</definedName>
    <definedName name="tbl_ProdInfo" localSheetId="12" hidden="1">#REF!</definedName>
    <definedName name="tbl_ProdInfo" localSheetId="13" hidden="1">#REF!</definedName>
    <definedName name="tbl_ProdInfo" localSheetId="14" hidden="1">#REF!</definedName>
    <definedName name="tbl_ProdInfo" localSheetId="16" hidden="1">#REF!</definedName>
    <definedName name="tbl_ProdInfo" hidden="1">#REF!</definedName>
    <definedName name="Tender" localSheetId="18">#REF!</definedName>
    <definedName name="Tender" localSheetId="2">#REF!</definedName>
    <definedName name="Tender" localSheetId="6">#REF!</definedName>
    <definedName name="Tender" localSheetId="7">#REF!</definedName>
    <definedName name="Tender" localSheetId="11">#REF!</definedName>
    <definedName name="Tender" localSheetId="12">#REF!</definedName>
    <definedName name="Tender" localSheetId="13">#REF!</definedName>
    <definedName name="Tender" localSheetId="14">#REF!</definedName>
    <definedName name="Tender" localSheetId="16">#REF!</definedName>
    <definedName name="Tender">#REF!</definedName>
    <definedName name="tender1" localSheetId="18">#REF!</definedName>
    <definedName name="tender1" localSheetId="2">#REF!</definedName>
    <definedName name="tender1" localSheetId="6">#REF!</definedName>
    <definedName name="tender1" localSheetId="7">#REF!</definedName>
    <definedName name="tender1" localSheetId="11">#REF!</definedName>
    <definedName name="tender1" localSheetId="12">#REF!</definedName>
    <definedName name="tender1" localSheetId="13">#REF!</definedName>
    <definedName name="tender1" localSheetId="14">#REF!</definedName>
    <definedName name="tender1" localSheetId="16">#REF!</definedName>
    <definedName name="tender1">#REF!</definedName>
    <definedName name="UNIT" localSheetId="18">#REF!</definedName>
    <definedName name="UNIT" localSheetId="2">#REF!</definedName>
    <definedName name="UNIT" localSheetId="6">#REF!</definedName>
    <definedName name="UNIT" localSheetId="7">#REF!</definedName>
    <definedName name="UNIT" localSheetId="11">#REF!</definedName>
    <definedName name="UNIT" localSheetId="12">#REF!</definedName>
    <definedName name="UNIT" localSheetId="13">#REF!</definedName>
    <definedName name="UNIT" localSheetId="14">#REF!</definedName>
    <definedName name="UNIT" localSheetId="16">#REF!</definedName>
    <definedName name="UNIT">#REF!</definedName>
    <definedName name="VAT_status" localSheetId="18">#REF!</definedName>
    <definedName name="VAT_status" localSheetId="2">#REF!</definedName>
    <definedName name="VAT_status" localSheetId="6">#REF!</definedName>
    <definedName name="VAT_status" localSheetId="7">#REF!</definedName>
    <definedName name="VAT_status" localSheetId="11">#REF!</definedName>
    <definedName name="VAT_status" localSheetId="12">#REF!</definedName>
    <definedName name="VAT_status" localSheetId="13">#REF!</definedName>
    <definedName name="VAT_status" localSheetId="14">#REF!</definedName>
    <definedName name="VAT_status" localSheetId="16">#REF!</definedName>
    <definedName name="VAT_status">#REF!</definedName>
    <definedName name="vital5" localSheetId="2">'[11]Customize Your Invoice'!$E$15</definedName>
    <definedName name="vital5" localSheetId="6">'[12]Customize Your Invoice'!$E$15</definedName>
    <definedName name="vital5" localSheetId="7">'[12]Customize Your Invoice'!$E$15</definedName>
    <definedName name="vital5" localSheetId="11">'[13]Customize Your Invoice'!$E$15</definedName>
    <definedName name="vital5" localSheetId="13">'[14]Customize Your Invoice'!$E$15</definedName>
    <definedName name="vital5" localSheetId="14">'[14]Customize Your Invoice'!$E$15</definedName>
    <definedName name="vital5">'[15]Customize Your Invoice'!$E$15</definedName>
    <definedName name="vukani" localSheetId="18">#REF!</definedName>
    <definedName name="vukani" localSheetId="2">#REF!</definedName>
    <definedName name="vukani" localSheetId="6">#REF!</definedName>
    <definedName name="vukani" localSheetId="7">#REF!</definedName>
    <definedName name="vukani" localSheetId="11">#REF!</definedName>
    <definedName name="vukani" localSheetId="12">#REF!</definedName>
    <definedName name="vukani" localSheetId="13">#REF!</definedName>
    <definedName name="vukani" localSheetId="14">#REF!</definedName>
    <definedName name="vukani" localSheetId="16">#REF!</definedName>
    <definedName name="vukani">#REF!</definedName>
    <definedName name="wrn.PENDENCIAS." localSheetId="18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6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7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" localSheetId="18" hidden="1">[9]PROGRESS!#REF!</definedName>
    <definedName name="xx" localSheetId="2" hidden="1">[9]PROGRESS!#REF!</definedName>
    <definedName name="xx" localSheetId="6" hidden="1">[9]PROGRESS!#REF!</definedName>
    <definedName name="xx" localSheetId="7" hidden="1">[9]PROGRESS!#REF!</definedName>
    <definedName name="xx" localSheetId="12" hidden="1">[9]PROGRESS!#REF!</definedName>
    <definedName name="xx" localSheetId="16" hidden="1">[9]PROGRESS!#REF!</definedName>
    <definedName name="xx" hidden="1">[9]PROGRESS!#REF!</definedName>
    <definedName name="xxx" localSheetId="18" hidden="1">[10]PROGRESS!#REF!</definedName>
    <definedName name="xxx" localSheetId="2" hidden="1">[10]PROGRESS!#REF!</definedName>
    <definedName name="xxx" localSheetId="6" hidden="1">[10]PROGRESS!#REF!</definedName>
    <definedName name="xxx" localSheetId="7" hidden="1">[10]PROGRESS!#REF!</definedName>
    <definedName name="xxx" localSheetId="12" hidden="1">[10]PROGRESS!#REF!</definedName>
    <definedName name="xxx" localSheetId="16" hidden="1">[10]PROGRESS!#REF!</definedName>
    <definedName name="xxx" hidden="1">[10]PROGRESS!#REF!</definedName>
    <definedName name="Zip" localSheetId="18">#REF!</definedName>
    <definedName name="Zip" localSheetId="6">#REF!</definedName>
    <definedName name="Zip" localSheetId="7">#REF!</definedName>
    <definedName name="Zip" localSheetId="11">#REF!</definedName>
    <definedName name="Zip" localSheetId="12">#REF!</definedName>
    <definedName name="Zip" localSheetId="13">#REF!</definedName>
    <definedName name="Zip" localSheetId="14">#REF!</definedName>
    <definedName name="Zip" localSheetId="16">#REF!</definedName>
    <definedName name="Zi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75" l="1"/>
  <c r="H6" i="75"/>
  <c r="H15" i="39"/>
  <c r="H14" i="39"/>
  <c r="H30" i="39"/>
  <c r="E183" i="59"/>
  <c r="H181" i="59"/>
  <c r="H101" i="59"/>
  <c r="H16" i="59"/>
  <c r="H189" i="59"/>
  <c r="E191" i="59" s="1"/>
  <c r="E17" i="59" l="1"/>
  <c r="E16" i="39" l="1"/>
  <c r="E7" i="75"/>
  <c r="E32" i="40" l="1"/>
  <c r="E31" i="40"/>
  <c r="H8" i="77"/>
  <c r="Q12" i="77"/>
  <c r="C14" i="77"/>
  <c r="C11" i="77"/>
  <c r="C7" i="77"/>
  <c r="C8" i="77"/>
  <c r="C75" i="66"/>
  <c r="C71" i="66"/>
  <c r="G140" i="66"/>
  <c r="C124" i="66"/>
  <c r="C114" i="66" s="1"/>
  <c r="C111" i="66"/>
  <c r="C12" i="66"/>
  <c r="C93" i="66" s="1"/>
  <c r="C110" i="66"/>
  <c r="F139" i="66"/>
  <c r="F140" i="66"/>
  <c r="C136" i="66"/>
  <c r="C135" i="66"/>
  <c r="C137" i="66" s="1"/>
  <c r="B3" i="71" s="1"/>
  <c r="C134" i="66"/>
  <c r="C131" i="66"/>
  <c r="C130" i="66"/>
  <c r="H137" i="66" s="1"/>
  <c r="H140" i="66" s="1"/>
  <c r="E2" i="71"/>
  <c r="C118" i="66"/>
  <c r="C117" i="66"/>
  <c r="C97" i="66"/>
  <c r="C82" i="66"/>
  <c r="C81" i="66"/>
  <c r="C67" i="66"/>
  <c r="C113" i="66"/>
  <c r="C65" i="66"/>
  <c r="C66" i="66" s="1"/>
  <c r="C76" i="66" s="1"/>
  <c r="C48" i="66"/>
  <c r="C50" i="66" s="1"/>
  <c r="C42" i="66"/>
  <c r="C38" i="66"/>
  <c r="C37" i="66"/>
  <c r="C43" i="66" s="1"/>
  <c r="C39" i="66"/>
  <c r="C78" i="66" s="1"/>
  <c r="C30" i="66"/>
  <c r="C27" i="66"/>
  <c r="C26" i="66"/>
  <c r="C28" i="66" s="1"/>
  <c r="C19" i="66"/>
  <c r="C20" i="66"/>
  <c r="C18" i="66" s="1"/>
  <c r="C9" i="66"/>
  <c r="C6" i="66"/>
  <c r="C83" i="66" s="1"/>
  <c r="C5" i="66"/>
  <c r="C10" i="66" s="1"/>
  <c r="C49" i="66"/>
  <c r="C51" i="66" s="1"/>
  <c r="C92" i="66" s="1"/>
  <c r="C77" i="66"/>
  <c r="C55" i="66"/>
  <c r="C56" i="66" s="1"/>
  <c r="C57" i="66" s="1"/>
  <c r="C104" i="66"/>
  <c r="C102" i="66"/>
  <c r="C103" i="66"/>
  <c r="C98" i="66"/>
  <c r="C100" i="66"/>
  <c r="C7" i="66"/>
  <c r="C54" i="66"/>
  <c r="C72" i="66"/>
  <c r="C84" i="66"/>
  <c r="E2" i="53"/>
  <c r="F7" i="71" l="1"/>
  <c r="F20" i="71"/>
  <c r="J19" i="71"/>
  <c r="F8" i="71"/>
  <c r="B13" i="71"/>
  <c r="J7" i="71"/>
  <c r="B8" i="71"/>
  <c r="H19" i="71"/>
  <c r="D20" i="71"/>
  <c r="F13" i="71"/>
  <c r="H13" i="71"/>
  <c r="D8" i="71"/>
  <c r="B7" i="71"/>
  <c r="F14" i="71"/>
  <c r="H14" i="71"/>
  <c r="J8" i="71"/>
  <c r="D7" i="71"/>
  <c r="B19" i="71"/>
  <c r="D19" i="71"/>
  <c r="B20" i="71"/>
  <c r="H7" i="71"/>
  <c r="H20" i="71"/>
  <c r="B14" i="71"/>
  <c r="J20" i="71"/>
  <c r="H8" i="71"/>
  <c r="J13" i="71"/>
  <c r="D13" i="71"/>
  <c r="D14" i="71" s="1"/>
  <c r="F19" i="71"/>
  <c r="J14" i="71"/>
  <c r="O3" i="66"/>
  <c r="C112" i="66"/>
  <c r="C91" i="66"/>
  <c r="E85" i="66"/>
  <c r="C85" i="66"/>
  <c r="C80" i="66"/>
  <c r="C105" i="66"/>
  <c r="C99" i="66"/>
  <c r="C79" i="66"/>
  <c r="C88" i="66"/>
  <c r="C106" i="66"/>
  <c r="C31" i="66"/>
  <c r="C94" i="66"/>
  <c r="C101" i="66"/>
  <c r="C95" i="66"/>
  <c r="B3" i="53"/>
  <c r="C96" i="66"/>
  <c r="J20" i="53" l="1"/>
  <c r="D19" i="53"/>
  <c r="D13" i="53"/>
  <c r="J7" i="53"/>
  <c r="H20" i="53"/>
  <c r="B19" i="53"/>
  <c r="B13" i="53"/>
  <c r="H7" i="53"/>
  <c r="D20" i="53"/>
  <c r="D8" i="53"/>
  <c r="F19" i="53"/>
  <c r="F20" i="53"/>
  <c r="J13" i="53"/>
  <c r="J14" i="53" s="1"/>
  <c r="B14" i="53"/>
  <c r="F7" i="53"/>
  <c r="J8" i="53"/>
  <c r="F13" i="53"/>
  <c r="D7" i="53"/>
  <c r="B8" i="53"/>
  <c r="B20" i="53"/>
  <c r="H13" i="53"/>
  <c r="H14" i="53" s="1"/>
  <c r="H8" i="53"/>
  <c r="B7" i="53"/>
  <c r="H19" i="53"/>
  <c r="J19" i="53"/>
  <c r="F8" i="53"/>
  <c r="D14" i="53"/>
  <c r="F14" i="53"/>
  <c r="C107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office5</author>
  </authors>
  <commentList>
    <comment ref="E4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190kg/m3 concrete 
added 10% extra 
</t>
        </r>
      </text>
    </comment>
  </commentList>
</comments>
</file>

<file path=xl/sharedStrings.xml><?xml version="1.0" encoding="utf-8"?>
<sst xmlns="http://schemas.openxmlformats.org/spreadsheetml/2006/main" count="2115" uniqueCount="1247">
  <si>
    <t>SUMMARY OF SCHEDULE OF QUANTITIES</t>
  </si>
  <si>
    <t>SECTION</t>
  </si>
  <si>
    <t>DESCRIPTION</t>
  </si>
  <si>
    <t>TOTAL</t>
  </si>
  <si>
    <t>%</t>
  </si>
  <si>
    <t>SECTION A:</t>
  </si>
  <si>
    <t>PRELIMINARY AND GENERAL</t>
  </si>
  <si>
    <t>R</t>
  </si>
  <si>
    <t>SECTION C:</t>
  </si>
  <si>
    <t>SITE CLEARANCE</t>
  </si>
  <si>
    <t>SECTION D:</t>
  </si>
  <si>
    <t>EARTHWORKS</t>
  </si>
  <si>
    <t>SECTION DB:</t>
  </si>
  <si>
    <t>EARTHWORK (PIPE TRENCHES)</t>
  </si>
  <si>
    <t>SECTION G:</t>
  </si>
  <si>
    <t xml:space="preserve">CONCRETE </t>
  </si>
  <si>
    <t>SECTION HA:</t>
  </si>
  <si>
    <t>STRUCTURAL STEELWORK</t>
  </si>
  <si>
    <t>SECTION HC:</t>
  </si>
  <si>
    <t>CORROSION PROTECTION OF STRUCTURAL STEEL</t>
  </si>
  <si>
    <t>SECTION L:</t>
  </si>
  <si>
    <t>WATER MAINS</t>
  </si>
  <si>
    <t>SECTION LB:</t>
  </si>
  <si>
    <t>BEDDING FOR PIPES</t>
  </si>
  <si>
    <t>SECTION LD:</t>
  </si>
  <si>
    <t>SEWER</t>
  </si>
  <si>
    <t>SECTION LG:</t>
  </si>
  <si>
    <t>PIPE JACKING</t>
  </si>
  <si>
    <t>SECTION ME:</t>
  </si>
  <si>
    <t>SUBBASE</t>
  </si>
  <si>
    <t>SECTION MJ:</t>
  </si>
  <si>
    <t>SEGMENTED PAVING</t>
  </si>
  <si>
    <t>SECTION MK:</t>
  </si>
  <si>
    <t>KERBING AND CHANNELLING</t>
  </si>
  <si>
    <t>`</t>
  </si>
  <si>
    <t>SECTION PLB:</t>
  </si>
  <si>
    <t>MISCELLANEOUS WORKS FOR TANKS</t>
  </si>
  <si>
    <t>SECTION PLG:</t>
  </si>
  <si>
    <t>ELECTRICAL WORKS</t>
  </si>
  <si>
    <t>TOTAL FOR SCHEDULE OF QUANTITIES</t>
  </si>
  <si>
    <t>ADD 15 % VAT</t>
  </si>
  <si>
    <t>TOTAL FOR TENDER (FORWARD TO THE FORM OF TENDER)</t>
  </si>
  <si>
    <t>ITEM NO</t>
  </si>
  <si>
    <t>PAYMENT REFERS</t>
  </si>
  <si>
    <t>SHORT DESCRIPTION</t>
  </si>
  <si>
    <t>UNIT</t>
  </si>
  <si>
    <t>QUANTITY</t>
  </si>
  <si>
    <t>RATE</t>
  </si>
  <si>
    <t xml:space="preserve">ADJUSTED RATE </t>
  </si>
  <si>
    <t>AMOUNT</t>
  </si>
  <si>
    <t>SANS 1200 A</t>
  </si>
  <si>
    <t>SECTION 1 : GENERAL</t>
  </si>
  <si>
    <t>A1</t>
  </si>
  <si>
    <t>8.3</t>
  </si>
  <si>
    <t>Scheduled fixed-charge and value- related items</t>
  </si>
  <si>
    <t>A1.1</t>
  </si>
  <si>
    <t>8.3.1</t>
  </si>
  <si>
    <t>Contractual requirements for the provision of all sureties, Insurance of the works and Plant, Third Party Liability Insurance, Unemployment Insurance and any other statutory requirements</t>
  </si>
  <si>
    <t>Sum</t>
  </si>
  <si>
    <t>A1.2</t>
  </si>
  <si>
    <t>PSA 8.3.1</t>
  </si>
  <si>
    <t>Fixed preliminary and general charges</t>
  </si>
  <si>
    <t>8.3.2</t>
  </si>
  <si>
    <t>Establishment of Facilities on Site (Only on the written instruction of the Engineer)</t>
  </si>
  <si>
    <t>A1.3</t>
  </si>
  <si>
    <t xml:space="preserve">Facilities for the Engineer (See Clause C3.4.2.2) </t>
  </si>
  <si>
    <t>(a) Furnished offices (1 No.)</t>
  </si>
  <si>
    <t>(b) Telephone (1 Cellphone with Simcard)</t>
  </si>
  <si>
    <t>P. Sum</t>
  </si>
  <si>
    <t>(c) Percentage mark-up on (a+b) above</t>
  </si>
  <si>
    <t>(d) Nameboards ( No.)</t>
  </si>
  <si>
    <t>(e) PPE for Engineer and assistants</t>
  </si>
  <si>
    <t>(f) Survey instruments, etc.</t>
  </si>
  <si>
    <t/>
  </si>
  <si>
    <t>A1.4</t>
  </si>
  <si>
    <t>8.3.2.2</t>
  </si>
  <si>
    <t>Facilities for the Contractor</t>
  </si>
  <si>
    <t>All facilities as scheduled in Clause 8.3.2.2 of SABS 1200A</t>
  </si>
  <si>
    <t>(a) Offices and storage sheds</t>
  </si>
  <si>
    <t>(b) Workshops</t>
  </si>
  <si>
    <t>(c) Laboratories</t>
  </si>
  <si>
    <t>(d) Living accommodation</t>
  </si>
  <si>
    <t>(e) Ablution and toilet facilities</t>
  </si>
  <si>
    <t>(f) Tools and equipment</t>
  </si>
  <si>
    <t>(g) Water supplies, electric power and  communications</t>
  </si>
  <si>
    <t>(h) Protection against water and storms (see PSA 5.5)</t>
  </si>
  <si>
    <t xml:space="preserve">(i) Access </t>
  </si>
  <si>
    <t>(j) Plant</t>
  </si>
  <si>
    <t>(k) PPE for Contractors staff, suppliers, subcontractors and visitors</t>
  </si>
  <si>
    <t>A1.5</t>
  </si>
  <si>
    <t>8.3.3</t>
  </si>
  <si>
    <t>Other fixed-charge obligations</t>
  </si>
  <si>
    <t>A1.5.1</t>
  </si>
  <si>
    <t>Removal of Site Establishment (On Instruction by Engineer)</t>
  </si>
  <si>
    <t>A1.5.2</t>
  </si>
  <si>
    <t>PS7.1</t>
  </si>
  <si>
    <t>Provision of a Safety Plan in terms of OHS Act and Safety Regulations</t>
  </si>
  <si>
    <t>A2</t>
  </si>
  <si>
    <t>Scheduled Time-related items</t>
  </si>
  <si>
    <t>A2.1</t>
  </si>
  <si>
    <t>PSA 8.4.1</t>
  </si>
  <si>
    <t>Time-related preliminary and general items</t>
  </si>
  <si>
    <t>Month</t>
  </si>
  <si>
    <t>A2.2</t>
  </si>
  <si>
    <t>8.4.2</t>
  </si>
  <si>
    <t>Operation and maintenance of facilities for the duration of construction</t>
  </si>
  <si>
    <t>TOTAL CARRIED FORWARD</t>
  </si>
  <si>
    <t>BROUGHT FORWARD</t>
  </si>
  <si>
    <t>A2.3</t>
  </si>
  <si>
    <t>8.4.2.1</t>
  </si>
  <si>
    <t>Facilities for the Engineer</t>
  </si>
  <si>
    <t>(b) Telephone (R900 per month airtime for celphone)</t>
  </si>
  <si>
    <t>(c) Nameboards (2 No.)</t>
  </si>
  <si>
    <t>(d) Survey instruments, etc.</t>
  </si>
  <si>
    <t>A2.4</t>
  </si>
  <si>
    <t>8.4.2.2</t>
  </si>
  <si>
    <t>All facilities as scheduled in Clause 8.4.2.2 of SABS 1200A</t>
  </si>
  <si>
    <t>(a) Offices and storage</t>
  </si>
  <si>
    <t>(e) Ablution and toilet</t>
  </si>
  <si>
    <t>(h) Dealing with water (Sub-clause5.8)</t>
  </si>
  <si>
    <t>(i) Access (Sub-clause 5.8)</t>
  </si>
  <si>
    <t>A2.5</t>
  </si>
  <si>
    <t>8.4.3</t>
  </si>
  <si>
    <t>Supervision for duration of construction</t>
  </si>
  <si>
    <t>A2.6</t>
  </si>
  <si>
    <t>8.4.4</t>
  </si>
  <si>
    <t>Company and head office overhead costs for the duration of the contract</t>
  </si>
  <si>
    <t>A2.7</t>
  </si>
  <si>
    <t>8.4.5</t>
  </si>
  <si>
    <t>Other time-related obligations</t>
  </si>
  <si>
    <t>A2.8</t>
  </si>
  <si>
    <t>PSA 8.9</t>
  </si>
  <si>
    <t>Compliance with OHS act and Construction Regulations</t>
  </si>
  <si>
    <t>A2.9</t>
  </si>
  <si>
    <t>Compliance with Record of Decision issued by GDARD</t>
  </si>
  <si>
    <t>A3</t>
  </si>
  <si>
    <t>SUMS STATED PROVISIONALLY BY ENGINEER</t>
  </si>
  <si>
    <t>A3.1</t>
  </si>
  <si>
    <t>Supply and Install lightning protection according to latest applicable SANS codes</t>
  </si>
  <si>
    <t>SUM</t>
  </si>
  <si>
    <t>A3.2</t>
  </si>
  <si>
    <t>Supply and install VSD, displays, DC chokes, telemetry cabinet, fibre cable, SD4 data radio, instrumentation, c/w antenna and mast</t>
  </si>
  <si>
    <t>A3.3</t>
  </si>
  <si>
    <t>CLO's</t>
  </si>
  <si>
    <t>Payment for CLO</t>
  </si>
  <si>
    <t>(ii) Cell phone allowance (R150 airtime per month)</t>
  </si>
  <si>
    <t>(iii) Contractors mark-up on items (i) and (ii) above for Contractor's overheads, liaison, making payments and supplying office space and associated facilities within his establishment</t>
  </si>
  <si>
    <t>A3.4</t>
  </si>
  <si>
    <t>PSA 5.5</t>
  </si>
  <si>
    <t>Protection against water and storms</t>
  </si>
  <si>
    <t>A3.5</t>
  </si>
  <si>
    <t>Quality assurance and management plan</t>
  </si>
  <si>
    <t>A3.6</t>
  </si>
  <si>
    <t>Provisional sum for Independent OHS, EMP and Electrical practitioners</t>
  </si>
  <si>
    <t>Prov. SUM</t>
  </si>
  <si>
    <t>A3.7</t>
  </si>
  <si>
    <t>A4</t>
  </si>
  <si>
    <t>DAYWORK</t>
  </si>
  <si>
    <t>Days</t>
  </si>
  <si>
    <t>Note: Executed on Instruction of the Engineer Only</t>
  </si>
  <si>
    <t>A4.1</t>
  </si>
  <si>
    <t>Labour</t>
  </si>
  <si>
    <t>(i) Un-skilled</t>
  </si>
  <si>
    <t>hr.</t>
  </si>
  <si>
    <t>(ii) Semi-skilled</t>
  </si>
  <si>
    <t>(iii) Skilled (artisan - welder plumber etc.)</t>
  </si>
  <si>
    <t>(iv) Engineer</t>
  </si>
  <si>
    <t>(v) Technician</t>
  </si>
  <si>
    <t>(vi) Foreman</t>
  </si>
  <si>
    <t>(vii) Driver (LDV,machine, trucks, etc.)</t>
  </si>
  <si>
    <t>(viii) Certified Blaster</t>
  </si>
  <si>
    <t>(ix) Steel fixer</t>
  </si>
  <si>
    <t>(x) Concretor</t>
  </si>
  <si>
    <t>(xi) Charge hand</t>
  </si>
  <si>
    <t>(xii) Security guard</t>
  </si>
  <si>
    <t>A4.2</t>
  </si>
  <si>
    <t>Plant and equipment</t>
  </si>
  <si>
    <t>(a) Tractor loader backhoe (TLB)</t>
  </si>
  <si>
    <t>(i) Tractor Loader Backhoe (Bigger than 45kW but smaller than 70kW)</t>
  </si>
  <si>
    <t>(b) Crawler Excavators</t>
  </si>
  <si>
    <t>(i) Smaller than 93kW (small)</t>
  </si>
  <si>
    <t>(ii) Bigger than 93kW but smaller than 200kW ( Medium)</t>
  </si>
  <si>
    <t>(c) Tipper Trucks</t>
  </si>
  <si>
    <t>(i) Tipper trucks (3m³) Small</t>
  </si>
  <si>
    <t>(ii) Tipper trucks (5m³) Medium</t>
  </si>
  <si>
    <t>(iii) Tipper trucks (10m³) Large</t>
  </si>
  <si>
    <t>(d) Flat Bed Trucks</t>
  </si>
  <si>
    <t>(i) Flat bed 5t capacity</t>
  </si>
  <si>
    <t>(ii) Flat bed 7t capacity</t>
  </si>
  <si>
    <t>(e) LDV</t>
  </si>
  <si>
    <t xml:space="preserve"> (i) 1t Pick-up</t>
  </si>
  <si>
    <t>(f) Mobile Crane 5t at 3m radius</t>
  </si>
  <si>
    <t>(g) Walk behind vibrating rollers</t>
  </si>
  <si>
    <t>(i) Model - Bomag 60 or similar  (small)</t>
  </si>
  <si>
    <t>(ii) Model - Bomag 76 or similar  (medium)</t>
  </si>
  <si>
    <t>(iii) Model - Bomag 90 or similar</t>
  </si>
  <si>
    <t>(h) Plate compactors</t>
  </si>
  <si>
    <t>(i) Vipac or similar</t>
  </si>
  <si>
    <t>(i) Rammers</t>
  </si>
  <si>
    <t>(i) Model - Wacker or similar</t>
  </si>
  <si>
    <t>(j) Concrete mixers</t>
  </si>
  <si>
    <t>(i) Volume 100 litre wet (small, towable)</t>
  </si>
  <si>
    <t>(ii) Volume 175 litre wet (medium)</t>
  </si>
  <si>
    <t>(iii) Volume 250 litre wet (large)</t>
  </si>
  <si>
    <t>(k) Diesel compressors including hoses and tools</t>
  </si>
  <si>
    <t>hr</t>
  </si>
  <si>
    <t>(i) Capacity smaller than 200 cfm (small)</t>
  </si>
  <si>
    <t>(ii) Capacity bigger than 200 cfm smaller than 400 cfm (medium)</t>
  </si>
  <si>
    <t>(iii) Capacity bigger than 400 cfm (large)</t>
  </si>
  <si>
    <t xml:space="preserve">            </t>
  </si>
  <si>
    <t>(l) Waterpump</t>
  </si>
  <si>
    <t>(i) Capacity smaller than 400 litre/min (medium)</t>
  </si>
  <si>
    <t xml:space="preserve">(ii) Capacity bigger than 400 but smaller than 600 litre/min (medium) </t>
  </si>
  <si>
    <t>(iii) Capacity bigger than 600 but smaller then 1 100 litre/sec (large)</t>
  </si>
  <si>
    <t>A5</t>
  </si>
  <si>
    <t>TEMPORARY WORKS</t>
  </si>
  <si>
    <t>A5.1</t>
  </si>
  <si>
    <t>Provide and maintain access roads and adjacent streets including reinstatement of roads on completion of Works (or accommodation of traffic)</t>
  </si>
  <si>
    <t>Existing services</t>
  </si>
  <si>
    <t>A5.2</t>
  </si>
  <si>
    <t>Temporarily protection of existing services</t>
  </si>
  <si>
    <t>P. SUM</t>
  </si>
  <si>
    <t>A5.3</t>
  </si>
  <si>
    <t>Contractor's mark-up on 108 above</t>
  </si>
  <si>
    <t>A5.4</t>
  </si>
  <si>
    <t>Cast insitu class 20/19 concrete for encasing of existing services</t>
  </si>
  <si>
    <t>m³</t>
  </si>
  <si>
    <t>A5.5</t>
  </si>
  <si>
    <t>Welded steel reinforcing mesh (Ref 395)</t>
  </si>
  <si>
    <t>m²</t>
  </si>
  <si>
    <t>A5.6</t>
  </si>
  <si>
    <t>Relocation of existing services</t>
  </si>
  <si>
    <t>A5.7</t>
  </si>
  <si>
    <t>Contractor's mark-up on A5.6 above</t>
  </si>
  <si>
    <t>A6</t>
  </si>
  <si>
    <t>Sub-Contractor P&amp;G's for all packages</t>
  </si>
  <si>
    <t>Contractor's mark-up on A6 above</t>
  </si>
  <si>
    <t>TOTAL FOR SECTION A CARRIED FORWARD TO SUMMARY</t>
  </si>
  <si>
    <t>ITEM        NO</t>
  </si>
  <si>
    <t>SABS 1200 C</t>
  </si>
  <si>
    <t>SECTION C: SITE CLEARANCE</t>
  </si>
  <si>
    <t>C1</t>
  </si>
  <si>
    <t>CLEAR SITE</t>
  </si>
  <si>
    <t>C1.1</t>
  </si>
  <si>
    <t>8.2.1</t>
  </si>
  <si>
    <t>Clear and grub site and remove any obstruction that may occur and spoil to designated site.  Only areas indicated in writing by Engineer must be cleared:</t>
  </si>
  <si>
    <t>Clear and grub including all vegetation for Site footprint</t>
  </si>
  <si>
    <t>C1.2</t>
  </si>
  <si>
    <t>PSC 5.1</t>
  </si>
  <si>
    <t>Clear and grub including all vegetation for pipe route 3m wide.</t>
  </si>
  <si>
    <t>m</t>
  </si>
  <si>
    <t>C1.3</t>
  </si>
  <si>
    <t>PSC 3.1</t>
  </si>
  <si>
    <t>Transport spoil material to unspecified sites and dump (provisional)</t>
  </si>
  <si>
    <t>m³.km</t>
  </si>
  <si>
    <t>SITE PREPARATION</t>
  </si>
  <si>
    <t>C1.4</t>
  </si>
  <si>
    <t>8.2.10</t>
  </si>
  <si>
    <t>Remove top soil to nominal depth 75 mm, stockpile and maintain</t>
  </si>
  <si>
    <t>TOTAL FOR SECTION C CARRIED FORWARD TO SUMMARY</t>
  </si>
  <si>
    <t>ADJUSTED RATE</t>
  </si>
  <si>
    <t>SABS     1200 D</t>
  </si>
  <si>
    <t>SECTION D: EARTHWORKS</t>
  </si>
  <si>
    <t>D1 SC</t>
  </si>
  <si>
    <t>PSD 8.3.2</t>
  </si>
  <si>
    <t>EXCAVATION</t>
  </si>
  <si>
    <t>8.3.2a</t>
  </si>
  <si>
    <t>Excavate in all materials and use for backfill, or dispose as ordered:</t>
  </si>
  <si>
    <t>(a) Tower Foundation (measured under Work Packages)</t>
  </si>
  <si>
    <t>(b) Valve Chamber</t>
  </si>
  <si>
    <t>D1.2</t>
  </si>
  <si>
    <t>8.3.2b</t>
  </si>
  <si>
    <t>Excavate in all materials to spoil:</t>
  </si>
  <si>
    <t>(a) Tower Foundation</t>
  </si>
  <si>
    <t>D1.3</t>
  </si>
  <si>
    <t>8.3.2c</t>
  </si>
  <si>
    <t>Extra over items D1.1 to D1.4 for excavation in:</t>
  </si>
  <si>
    <t>(a) Intermediate material</t>
  </si>
  <si>
    <t>(b) Hard rock material</t>
  </si>
  <si>
    <t>D1.4</t>
  </si>
  <si>
    <t>8.3.2d</t>
  </si>
  <si>
    <t>Hand excavation or other method (excluding blasting) to remove rock outcrops or rock underbreak after bulk excavation to form level site (alternative for soilcrete backfilling in rock overbreak)</t>
  </si>
  <si>
    <t>D2</t>
  </si>
  <si>
    <t>EXISTING SERVICES</t>
  </si>
  <si>
    <t>D2.1</t>
  </si>
  <si>
    <t>PSD8.3.8.1</t>
  </si>
  <si>
    <t>Hand excavation for locationg and exposing existing services in:</t>
  </si>
  <si>
    <t>(a) Roadways</t>
  </si>
  <si>
    <t>(b) All other areas</t>
  </si>
  <si>
    <t>D3</t>
  </si>
  <si>
    <t>Topsoiling from stockpile 75 mm layer:</t>
  </si>
  <si>
    <t>PSD 8.3.10</t>
  </si>
  <si>
    <t>Level on Site</t>
  </si>
  <si>
    <t>D4 SC</t>
  </si>
  <si>
    <t xml:space="preserve">Extra over items PSD 8.3.2. for </t>
  </si>
  <si>
    <t>PSD 8.3.14</t>
  </si>
  <si>
    <t>(a) Temporary stockpiling</t>
  </si>
  <si>
    <t>PSD 8.3.15</t>
  </si>
  <si>
    <t>(b) Disposing of spoil material on a site provided by The Contractor (measured under Work Packages)</t>
  </si>
  <si>
    <t>D5 SC</t>
  </si>
  <si>
    <t>Grassing</t>
  </si>
  <si>
    <t>PGENRD 8</t>
  </si>
  <si>
    <t>Grassing (Kikuyu instant lawn) (measured under Work Packages)</t>
  </si>
  <si>
    <t>TOTAL FOR SECTION D CARRIED FORWARD TO SUMMARY</t>
  </si>
  <si>
    <t>SABS     1200 DB</t>
  </si>
  <si>
    <t>SECTION DB: PIPE TRENCHES</t>
  </si>
  <si>
    <t>DB1</t>
  </si>
  <si>
    <t>DB1.1</t>
  </si>
  <si>
    <t>PSDB8.3.2a</t>
  </si>
  <si>
    <t>Excavate by machine in all materials for trenches, backfill, compact and dispose of surplus or unsuitable material for pipes up to 650 mm diameter for dephts:</t>
  </si>
  <si>
    <t>Over and up to</t>
  </si>
  <si>
    <t>(a)   0,0 m     1,0 m</t>
  </si>
  <si>
    <t xml:space="preserve"> m</t>
  </si>
  <si>
    <t>(b)   1,0 m     2,0 m</t>
  </si>
  <si>
    <t>(c)   2,0 m     3,0 m</t>
  </si>
  <si>
    <t>DB1.2</t>
  </si>
  <si>
    <t>Extra-over items DB1.1 to DB1.3 for excavation in (provisional):</t>
  </si>
  <si>
    <t>(a)  Intermediate material</t>
  </si>
  <si>
    <t>(b)  Hard rock material</t>
  </si>
  <si>
    <t>DB1.3</t>
  </si>
  <si>
    <t>Excavate unsuitable material from trench bottom and dispose of it</t>
  </si>
  <si>
    <t>DB2</t>
  </si>
  <si>
    <t>EXCAVATION ANCILLARIES</t>
  </si>
  <si>
    <t>DB2.1</t>
  </si>
  <si>
    <t>8.3.3.1a</t>
  </si>
  <si>
    <t>Imported backfill materials from trench excavation or stockpiles on site:</t>
  </si>
  <si>
    <t>Acquire, deliver, place and compact imported selected backfill to fill over-excavation under pipe bedding where unsuitable material under item DB1.5 is removed</t>
  </si>
  <si>
    <t>DB2.2</t>
  </si>
  <si>
    <t>PSDB8.3.2(4)</t>
  </si>
  <si>
    <t xml:space="preserve">Backfill stabilized with 5% cement where directed by the Engineer </t>
  </si>
  <si>
    <t>DB2.3</t>
  </si>
  <si>
    <t>PSDB8.3.2(5)</t>
  </si>
  <si>
    <t xml:space="preserve">Soilcrete backfill where directed by the Engineer </t>
  </si>
  <si>
    <t>TOTAL FOR SECTION DB CARRIED FORWARD TO SUMMARY</t>
  </si>
  <si>
    <t>SABS</t>
  </si>
  <si>
    <t xml:space="preserve">SECTION G: CONCRETE </t>
  </si>
  <si>
    <t>1200 G</t>
  </si>
  <si>
    <t xml:space="preserve">                   (STRUCTURAL)</t>
  </si>
  <si>
    <t>G1</t>
  </si>
  <si>
    <t>8.2</t>
  </si>
  <si>
    <t>FORMWORK</t>
  </si>
  <si>
    <t>8.2.2</t>
  </si>
  <si>
    <t>Smooth vertical plane to:</t>
  </si>
  <si>
    <t>G1.1</t>
  </si>
  <si>
    <t>Tower Foundation</t>
  </si>
  <si>
    <t>G1.2</t>
  </si>
  <si>
    <t>Chambers and thrust blocks</t>
  </si>
  <si>
    <t>Special smooth vertical plane to:</t>
  </si>
  <si>
    <t>G1.3</t>
  </si>
  <si>
    <t>Internal and External Shaft Walls</t>
  </si>
  <si>
    <t>G1.4</t>
  </si>
  <si>
    <t>Internal and External Tank Walls</t>
  </si>
  <si>
    <t>Smooth horizontal to:</t>
  </si>
  <si>
    <t>G1.5</t>
  </si>
  <si>
    <t>Circular landing at top of internal tank walls</t>
  </si>
  <si>
    <t>G1.6</t>
  </si>
  <si>
    <t>Chamber soffits</t>
  </si>
  <si>
    <t>Smooth inclined formwork:</t>
  </si>
  <si>
    <t>G1.7</t>
  </si>
  <si>
    <t>Inclined portion of tank walls</t>
  </si>
  <si>
    <t>8.2.4</t>
  </si>
  <si>
    <t>Smooth domed formwork:</t>
  </si>
  <si>
    <t>G1.8</t>
  </si>
  <si>
    <t>Domed Roof</t>
  </si>
  <si>
    <t>8.2.5</t>
  </si>
  <si>
    <t>Narrow Widths</t>
  </si>
  <si>
    <t>G1.9</t>
  </si>
  <si>
    <t>Chamber Bases</t>
  </si>
  <si>
    <t>G1.10</t>
  </si>
  <si>
    <t>Tower Dome Roof</t>
  </si>
  <si>
    <t>G1.11</t>
  </si>
  <si>
    <t>Chamber Roofs</t>
  </si>
  <si>
    <t>BOX OUT HOLES/FORM VOIDS</t>
  </si>
  <si>
    <t>PSG 8.10</t>
  </si>
  <si>
    <t>Small circular holes of diameter up to 0.35m sealed with a bentonite strip when grouted.</t>
  </si>
  <si>
    <t>G1.12</t>
  </si>
  <si>
    <t>Scour and overflow pipes</t>
  </si>
  <si>
    <t>No</t>
  </si>
  <si>
    <t>Small circular holes of diameter 0.35m up to 0.65m sealed with a bentonite strip when grouted.</t>
  </si>
  <si>
    <t>G1.13</t>
  </si>
  <si>
    <t>Inflow and Outflow pipes</t>
  </si>
  <si>
    <t>G2</t>
  </si>
  <si>
    <t>REINFORCEMENT</t>
  </si>
  <si>
    <t>G2.1</t>
  </si>
  <si>
    <t>Mild steel bars:</t>
  </si>
  <si>
    <t>Diameters 8 mm to 40 mm: average price for manholes</t>
  </si>
  <si>
    <t>t</t>
  </si>
  <si>
    <t>G2.2</t>
  </si>
  <si>
    <t>High-tensile steel bars average</t>
  </si>
  <si>
    <t>price:</t>
  </si>
  <si>
    <t>Diameters 10 mm to 40 mm: average price as indicated on schedules</t>
  </si>
  <si>
    <t>G3</t>
  </si>
  <si>
    <t>8.4</t>
  </si>
  <si>
    <t>CONCRETE</t>
  </si>
  <si>
    <t>G3.1</t>
  </si>
  <si>
    <t>Blinding layer in 15 MPa/19 mm concrete:</t>
  </si>
  <si>
    <t>50 mm minimum thickness</t>
  </si>
  <si>
    <t>G3.2</t>
  </si>
  <si>
    <t>Mass concrete: 15MPa/19 mm:</t>
  </si>
  <si>
    <t>Below tower foundation</t>
  </si>
  <si>
    <t>TOTAL BROUGHT FORWARD</t>
  </si>
  <si>
    <t>Strength concrete: 20 MPa/19 mm:</t>
  </si>
  <si>
    <t>G3.3</t>
  </si>
  <si>
    <t>Concrete for Scour tank base</t>
  </si>
  <si>
    <t>Strength concrete: 30 MPa/19 mm:</t>
  </si>
  <si>
    <t>G3.4</t>
  </si>
  <si>
    <t>Tower Base</t>
  </si>
  <si>
    <t>G3.5</t>
  </si>
  <si>
    <t>Chamber Base and Thrust blocks</t>
  </si>
  <si>
    <t>Strength concrete: 35 MPa/19 mm:</t>
  </si>
  <si>
    <t>G3.6</t>
  </si>
  <si>
    <t>Shaft Walls</t>
  </si>
  <si>
    <t>G3.7</t>
  </si>
  <si>
    <t>Chamber and scour Walls</t>
  </si>
  <si>
    <t>G3.8</t>
  </si>
  <si>
    <t>Dome Roof</t>
  </si>
  <si>
    <t>G3.9</t>
  </si>
  <si>
    <t>Chamber Roof</t>
  </si>
  <si>
    <t>Strength concrete: 40 MPa/19 mm:</t>
  </si>
  <si>
    <t>G3.10</t>
  </si>
  <si>
    <t>Tank Walls</t>
  </si>
  <si>
    <t>G4</t>
  </si>
  <si>
    <t>UNFORMED SURFACE FINISHINGS</t>
  </si>
  <si>
    <t>Wood floated finishings:</t>
  </si>
  <si>
    <t>G4.1</t>
  </si>
  <si>
    <t>Top of Tower base</t>
  </si>
  <si>
    <t>G4.2</t>
  </si>
  <si>
    <t>Top of dome roof and ringbeam</t>
  </si>
  <si>
    <t>G4.3</t>
  </si>
  <si>
    <t>Chamber Base and Overflow tank</t>
  </si>
  <si>
    <t>G4.4</t>
  </si>
  <si>
    <t>Chamber roof</t>
  </si>
  <si>
    <t>G5</t>
  </si>
  <si>
    <t>PSG8.9</t>
  </si>
  <si>
    <t>CONCRETE CUBE-TESTING MACHINE</t>
  </si>
  <si>
    <t>G5.1</t>
  </si>
  <si>
    <t>Testing of concrete cubes</t>
  </si>
  <si>
    <t>G5.2</t>
  </si>
  <si>
    <t>Supply cube-testing machine on site with</t>
  </si>
  <si>
    <t>recent calibration certificate and water trough</t>
  </si>
  <si>
    <t>TOTAL FOR SECTION G CARRIED TO SUMMARY</t>
  </si>
  <si>
    <t xml:space="preserve">SABS </t>
  </si>
  <si>
    <t xml:space="preserve">SECTION HA : STRUCTURAL </t>
  </si>
  <si>
    <t>1200 HA</t>
  </si>
  <si>
    <t xml:space="preserve">                    STEELWORK</t>
  </si>
  <si>
    <t>H1</t>
  </si>
  <si>
    <t>SUPPLY AND FABRICATION</t>
  </si>
  <si>
    <t>H1.1 SC</t>
  </si>
  <si>
    <t>8.3.1.1</t>
  </si>
  <si>
    <t>Preparation and submission to the Engineer for approval of shop detail drawings. (measured under Work Packages)</t>
  </si>
  <si>
    <t>H2</t>
  </si>
  <si>
    <t>Supply and fabrication of steelwork</t>
  </si>
  <si>
    <t>A.  Hot rolled steel</t>
  </si>
  <si>
    <t>(a)  PFC Sections for platforms</t>
  </si>
  <si>
    <t>H2.1 SC</t>
  </si>
  <si>
    <t>1. 230 x 90 mm  (measured under Work Packages)</t>
  </si>
  <si>
    <t>H2.2</t>
  </si>
  <si>
    <t>Trial assembly of platforms (measured under Work Packages)</t>
  </si>
  <si>
    <t>H3</t>
  </si>
  <si>
    <t>DELIVERY</t>
  </si>
  <si>
    <t>H3.1 SC</t>
  </si>
  <si>
    <t>8.3.2.1</t>
  </si>
  <si>
    <t>Delivery of steelwork to site of all items under 8.3.1 above (measured under Work Packages)</t>
  </si>
  <si>
    <t>H4</t>
  </si>
  <si>
    <t>ERECTION</t>
  </si>
  <si>
    <t>H4.1 SC</t>
  </si>
  <si>
    <t>Offloading of steel, stacking on site, and erection of steelwork of all items under 8.3.1 above (measured under Work Packages)</t>
  </si>
  <si>
    <t>H5</t>
  </si>
  <si>
    <t>8.3.4</t>
  </si>
  <si>
    <t>ERECTION BOLTS</t>
  </si>
  <si>
    <t>Supply, deliver and storage of bolts, washer and nuts as indicated on drawing 1440a/WA/DET09</t>
  </si>
  <si>
    <t>H5.1 SC</t>
  </si>
  <si>
    <t>(a) M16 (measured under Work Packages)</t>
  </si>
  <si>
    <t>H6</t>
  </si>
  <si>
    <t>8.3.7</t>
  </si>
  <si>
    <t>HANDRAILS</t>
  </si>
  <si>
    <t>Handrails assembly complete as per drawing 1440a/WA/DET09</t>
  </si>
  <si>
    <t>H6.1 SC</t>
  </si>
  <si>
    <t>a) Horisontal (measured under Work Packages)</t>
  </si>
  <si>
    <t>H6.2 SC</t>
  </si>
  <si>
    <t>b) Sloping on stairs at 45 deg angle (measured under Work Packages)</t>
  </si>
  <si>
    <t>H7</t>
  </si>
  <si>
    <t>8.3.8</t>
  </si>
  <si>
    <t>LADDERS</t>
  </si>
  <si>
    <t>H7.1 SC</t>
  </si>
  <si>
    <t>Supply and install Hot dip galvanized mild steel Catladders as detailed on drawing 1440aWA/DET03 (measured under Work Packages)</t>
  </si>
  <si>
    <t>H8</t>
  </si>
  <si>
    <t>8.3.9</t>
  </si>
  <si>
    <t>FLOORING</t>
  </si>
  <si>
    <t>H8.1 SC</t>
  </si>
  <si>
    <t>Hot dip galvanized open grid flooring complete and installed with frames for floors and stairs  (measured under Work Packages)</t>
  </si>
  <si>
    <t>H9</t>
  </si>
  <si>
    <t>8.3.10</t>
  </si>
  <si>
    <t>NON-DESTRUCTIVE TESTING</t>
  </si>
  <si>
    <t>H9.1 SC</t>
  </si>
  <si>
    <t>Testing of welding as indicated by the engineer including supply of test certificates. (measured under Work Packages)</t>
  </si>
  <si>
    <t>No.</t>
  </si>
  <si>
    <t>H10</t>
  </si>
  <si>
    <t>8.3.12</t>
  </si>
  <si>
    <t>SECURITY DOOR</t>
  </si>
  <si>
    <t>H10.1 SC</t>
  </si>
  <si>
    <t>Supply and Install "TDL" type door from STRONG DOOR or similar approved. (measured under Work Packages)</t>
  </si>
  <si>
    <t>TOTAL FOR SECTION HA CARRIED TO SUMMARY</t>
  </si>
  <si>
    <t>SABS 1200 HC</t>
  </si>
  <si>
    <t>SECTION HC: CORROSION PROTECTION OF STRUCTURAL  STEELWORK</t>
  </si>
  <si>
    <t>HC1</t>
  </si>
  <si>
    <t xml:space="preserve">8.2.3        </t>
  </si>
  <si>
    <t>SURFACE PREPARATION AND COATING APPLICATION</t>
  </si>
  <si>
    <t>Shopwork:</t>
  </si>
  <si>
    <t>HC1.1</t>
  </si>
  <si>
    <t>Surface preparation (acid bath) and cleaning</t>
  </si>
  <si>
    <t>HC1.2</t>
  </si>
  <si>
    <t>Hot dip Galvanzied coating</t>
  </si>
  <si>
    <t>TOTAL FOR SECTION HC CARRIED TO SUMMARY</t>
  </si>
  <si>
    <t>SABS     1200 L</t>
  </si>
  <si>
    <t>SECTION L: WATER MAINS</t>
  </si>
  <si>
    <t>L1</t>
  </si>
  <si>
    <t>PIPE LINE</t>
  </si>
  <si>
    <t>Supplying, laying, and jointing of water pipes SAW to API 5L Grade X42, 6mm thick with 6mm CML and Rigid Polyurethane coating.</t>
  </si>
  <si>
    <t>(a) 650mm Steel</t>
  </si>
  <si>
    <t>(b) 550mm Steel</t>
  </si>
  <si>
    <t>(c) 450mm  Steel</t>
  </si>
  <si>
    <t>(d) 200mm  Steel</t>
  </si>
  <si>
    <t>L2</t>
  </si>
  <si>
    <t xml:space="preserve">Supplying, laying, and jointing of water pipes, Grade 316 Stainless Steel, according to SABS719, irrespective of depth. </t>
  </si>
  <si>
    <t>(a) 650mm Stainless Steel</t>
  </si>
  <si>
    <t>(b) 550mm Stainless Steel</t>
  </si>
  <si>
    <t>(c) 250mm Stainless Steel</t>
  </si>
  <si>
    <t>(d) 200mm Stainless Steel</t>
  </si>
  <si>
    <t>L3</t>
  </si>
  <si>
    <t>CONNECTION INTO EXISTING</t>
  </si>
  <si>
    <t>Connection to existing pipeline complete as shown on drawings including excavation and all specials</t>
  </si>
  <si>
    <t>L3.1</t>
  </si>
  <si>
    <t>Connection to existing pipe junctions including excavation and making good.</t>
  </si>
  <si>
    <t>L3.2</t>
  </si>
  <si>
    <t>Connection to existing pipe junction at Reservoir site including excavation, breaking through walls and making good.</t>
  </si>
  <si>
    <t>L4</t>
  </si>
  <si>
    <t>Bends</t>
  </si>
  <si>
    <t xml:space="preserve">(a) Item 1.1: S.S 90 deg 650mm dia </t>
  </si>
  <si>
    <t>(b) Item 1.2: S.S 45 deg 650mm dia</t>
  </si>
  <si>
    <r>
      <t>(c) Item 1.3: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S.S 43.5 deg 550mm dia  </t>
    </r>
  </si>
  <si>
    <t xml:space="preserve">(d) Item 1.4: S.S 90 deg 550mm dia </t>
  </si>
  <si>
    <t xml:space="preserve">(e) Item 1.5: S.S. 45 deg 250mm dia </t>
  </si>
  <si>
    <t xml:space="preserve">(f) Item 1.6: S.S. 90 deg 250mm dia </t>
  </si>
  <si>
    <t>(g) Item 1.8: S.S. 45 deg 200mm dia</t>
  </si>
  <si>
    <t xml:space="preserve">(h) Item 1.9 M.S. 90 deg 650mm dia fully flanged </t>
  </si>
  <si>
    <t xml:space="preserve"> </t>
  </si>
  <si>
    <t>(j) Item 1.11: M.S. 55 deg 550mm dia bevel edged bend</t>
  </si>
  <si>
    <t>(k) Item 1.12: M.S. 90 deg 250mm dia Bevel edged bend</t>
  </si>
  <si>
    <t>L5</t>
  </si>
  <si>
    <t>Valves</t>
  </si>
  <si>
    <t>(a) Item 2.1: 200mm dia, cast iron, gate valve (See SANS1123 Table 1600)</t>
  </si>
  <si>
    <t>(b) Item 2.2: 400mm dia, cast iron, gate valve (See SANS1123 Table 1600)</t>
  </si>
  <si>
    <t>(c) Item 2.3: 400mm dia, cast iron, Combination control Valve</t>
  </si>
  <si>
    <t>(d) Item 2.4: 250mm dia, cast iron, Combination control Valve</t>
  </si>
  <si>
    <t>(e) Item 2.5: 250mm dia, cast iron, NRV</t>
  </si>
  <si>
    <t>L6</t>
  </si>
  <si>
    <t>Cut Lengths</t>
  </si>
  <si>
    <t>L6.1</t>
  </si>
  <si>
    <t>Item 4.1: SS 650mm dia pipe (l=2000) One End Flanged.</t>
  </si>
  <si>
    <t>L6.2</t>
  </si>
  <si>
    <t>Item 4.2: SS 650mm dia pipe (l=6000) Flanged Both Ends</t>
  </si>
  <si>
    <t>L6.3</t>
  </si>
  <si>
    <t>Item 4.3: SS 650mm dia pipe (l=1260) No Flanges</t>
  </si>
  <si>
    <t>L6.4</t>
  </si>
  <si>
    <t>Item 4.4: SS 650mm dia pipe (l=400) Flange one end</t>
  </si>
  <si>
    <t>L6.5</t>
  </si>
  <si>
    <t>Item 4.5: SS 650mm dia pipe (l=2075) One End Flanged</t>
  </si>
  <si>
    <t>L6.6</t>
  </si>
  <si>
    <t>Item 4.6: SS 650mm dia pipe (l=2520) One End Flanged</t>
  </si>
  <si>
    <t>L6.7</t>
  </si>
  <si>
    <t>Item 4.7: SS 550mm dia pipe (l=300) One End Flanged</t>
  </si>
  <si>
    <t>L6.8</t>
  </si>
  <si>
    <t>Item 4.8: SS 550mm dia pipe (l=6000) Flanged Both Ends</t>
  </si>
  <si>
    <t>L6.9</t>
  </si>
  <si>
    <t>Item 4.9: SS 550mm dia pipe (l=2660) One End Flanged</t>
  </si>
  <si>
    <t>L6.10</t>
  </si>
  <si>
    <t>Item 4.10: SS 550mm dia pipe (l=1350) Flanged One End</t>
  </si>
  <si>
    <t>L6.11</t>
  </si>
  <si>
    <t>Item 4.11: SS 750mm dia pipe (l=300) No Flanges</t>
  </si>
  <si>
    <t>L6.12</t>
  </si>
  <si>
    <t>Item 4.12: SS 250mm dia pipe (l=350) One End Flanged</t>
  </si>
  <si>
    <t>L6.13</t>
  </si>
  <si>
    <t>Item 4.13: SS 250mm dia pipe (l=6000) Flanged Both Ends</t>
  </si>
  <si>
    <t>L6.14</t>
  </si>
  <si>
    <t>Item 4.14: SS 250mm dia pipe (l=2260) One End Flanged</t>
  </si>
  <si>
    <t>L6.15</t>
  </si>
  <si>
    <t>Item 4.15: SS 250mm dia pipe (l=350) One end flanged</t>
  </si>
  <si>
    <t>L6.16</t>
  </si>
  <si>
    <t>Item 4.16: SS 250mm dia pipe (l=3900) One End Flanged</t>
  </si>
  <si>
    <t>L6.17</t>
  </si>
  <si>
    <t xml:space="preserve">Item 4.17: SS 250mm dia pipe (l=980) One End Flanged </t>
  </si>
  <si>
    <t>L6.18</t>
  </si>
  <si>
    <t>Item 4.18: SS 200mm dia pipe (l=300) One End Flanged</t>
  </si>
  <si>
    <t>L6.19</t>
  </si>
  <si>
    <t>Item 4.19: SS 200mm dia pipe (l=415) Flanged Both Ends</t>
  </si>
  <si>
    <t>L6.20</t>
  </si>
  <si>
    <t>Item 4.20: SS 200mm dia pipe (l=6000) Both Ends Flanged</t>
  </si>
  <si>
    <t>L6.21</t>
  </si>
  <si>
    <t>Item 4.21: SS 200mm dia pipe (l=1875) Flanged Both Ends</t>
  </si>
  <si>
    <t>L6.22</t>
  </si>
  <si>
    <t xml:space="preserve">Item 4.22: SS 200mm dia pipe (l=350) One End Flanged </t>
  </si>
  <si>
    <t>L6.23</t>
  </si>
  <si>
    <t>Item 4.26: MS 650mm dia pipe (l=19100) One End Flanged, one edge bevelled</t>
  </si>
  <si>
    <t>L6.24</t>
  </si>
  <si>
    <t>Item 4.27: MS 650mm dia pipe (l=1744) Bevel edged</t>
  </si>
  <si>
    <t>L6.25</t>
  </si>
  <si>
    <t>Item 4.28: MS 650mm dia pipe (l=510) One end Flanged other bevelled</t>
  </si>
  <si>
    <t>L6.26</t>
  </si>
  <si>
    <t>Item 4.29: MS 400mm dia pipe (l=500) bevel edged</t>
  </si>
  <si>
    <t>L6.27</t>
  </si>
  <si>
    <t>Item 4.30: MS 550mm dia pipe (l=10910) Flanged Both Ends</t>
  </si>
  <si>
    <t>L6.28</t>
  </si>
  <si>
    <t>Item 4.31: MS 550mm dia pipe (l=4481) Flanged Both Ends</t>
  </si>
  <si>
    <t>L6.29</t>
  </si>
  <si>
    <t>Item 4.32: SS 250mm dia pipe (l=495) Flanged One End</t>
  </si>
  <si>
    <t>Item 4.33: MS 550mm dia pipe (l=586) Both ends flanged</t>
  </si>
  <si>
    <t>L6.30</t>
  </si>
  <si>
    <t>Item 4.34: MS 550mm dia pipe (l=2187) One end Flanged</t>
  </si>
  <si>
    <t>L6.31</t>
  </si>
  <si>
    <t>Item 4.35: MS 550mm dia pipe (l=12631) Bevelled edges</t>
  </si>
  <si>
    <t>L6.32</t>
  </si>
  <si>
    <t>Item 4.36: MS 400mm dia pipe (l=3955) Both ends flanged</t>
  </si>
  <si>
    <t>L6.33</t>
  </si>
  <si>
    <t>Item 4.37: MS 400mm dia pipe (l=2293) Both ends flanged</t>
  </si>
  <si>
    <t>L6.34</t>
  </si>
  <si>
    <t>Item 4.38: MS 350mm dia pipe (l=4895) Both ends flanged</t>
  </si>
  <si>
    <t>L6.35</t>
  </si>
  <si>
    <t>Item 4.39: MS 250mm dia pipe (l=958) Both ends flanged</t>
  </si>
  <si>
    <t>L6.36</t>
  </si>
  <si>
    <t>Item 4.40: MS 250mm dia pipe (l=1053) Both ends flanged</t>
  </si>
  <si>
    <t>L6.37</t>
  </si>
  <si>
    <t>Item 4.41: MS 250mm dia pipe (l=2508) Both ends flanged</t>
  </si>
  <si>
    <t>L6.38</t>
  </si>
  <si>
    <t>Item 4.42: MS 250mm dia pipe (l=1377) Both ends flanged</t>
  </si>
  <si>
    <t>L6.39</t>
  </si>
  <si>
    <t>Item 4.43: MS 250mm dia pipe (l=150) Both ends flanged</t>
  </si>
  <si>
    <t>Reducers</t>
  </si>
  <si>
    <t>L5.1</t>
  </si>
  <si>
    <t>Item 5.1: SS 1000 x 750mm dia Eccentric reducer</t>
  </si>
  <si>
    <t>L5.2</t>
  </si>
  <si>
    <t>Item 5.2: SS 750 x 500mm dia Eccentric reducer</t>
  </si>
  <si>
    <t>L5.3</t>
  </si>
  <si>
    <t>Item 5.3: SS 500 x 300mm dia Eccentric reducer</t>
  </si>
  <si>
    <t>L5.4</t>
  </si>
  <si>
    <t>Item 5.4: SS 300 x 250mm dia Eccentric reducer</t>
  </si>
  <si>
    <t>L5.5</t>
  </si>
  <si>
    <t>Item 5.5: MS 650 x 400mm dia Concentric reducer</t>
  </si>
  <si>
    <t>L5.6</t>
  </si>
  <si>
    <t>Item 5.6: MS 550 x 400mm dia Concentric reducer</t>
  </si>
  <si>
    <t>L5.7</t>
  </si>
  <si>
    <t>Item 5.7: MS 400 x 350mm dia Concentric reducer</t>
  </si>
  <si>
    <t>L5.8</t>
  </si>
  <si>
    <t>Item 5.8: MS 400 x 250mm dia Concentric reducer</t>
  </si>
  <si>
    <t>L5.9</t>
  </si>
  <si>
    <t>Item 5.9: MS 350 x 250mm dia Concentric reducer</t>
  </si>
  <si>
    <t>General</t>
  </si>
  <si>
    <t>Item 1.7: SS 250mm by 200mm Reducing Tee</t>
  </si>
  <si>
    <t>Item 3.1: SS 650mm dia pipe (l=1255) with puddle flange</t>
  </si>
  <si>
    <t>Item 3.2: SS 650mm dia pipe (l=1085), one end flanged with puddle flange</t>
  </si>
  <si>
    <t>Item 3.3: SS 250mm dia pipe (l=995), Paddle flange only</t>
  </si>
  <si>
    <t>Item 3.4: SS 200mm dia pipe (l=1000), One end flanged with paddle flange</t>
  </si>
  <si>
    <t>Item 3.9: MS 650mm dia pipe (l=1045) fully flanged with puddle flange</t>
  </si>
  <si>
    <t>Item 3.10: MS 550mm dia pipe (l=1655) fully flanged with puddle flange</t>
  </si>
  <si>
    <t>Item 3.11: MS 400mm dia Equal tee, fuly flanged with 505mm spool piece</t>
  </si>
  <si>
    <t>Item 3.12 MS 650mm dia S-Bend pipe both ends flanged</t>
  </si>
  <si>
    <t>Item 3.13 MS 550mm dia S-Bend pipe both ends flanged</t>
  </si>
  <si>
    <t>Item 3.14 MS 650mm Blind flange</t>
  </si>
  <si>
    <t>Item 3.15: MS 550mm dia pipe (l=1045) fully flanged with puddle flange</t>
  </si>
  <si>
    <t>Item 3.16: MS 550 x 300mm dia tee with 300mm spool piece fully flanged</t>
  </si>
  <si>
    <t>Item 3.17: MS 550mm Blind flange</t>
  </si>
  <si>
    <t>Item 3.18: MS 300mm Blind flange</t>
  </si>
  <si>
    <t>Item 3.19: MS 650mm dia 37.65 deg long radius bend with spool piece fully flanged</t>
  </si>
  <si>
    <t>Item 3.20: MS 500mm dia Tee with 505 spool piece fully flanged</t>
  </si>
  <si>
    <t>Item 3.21: MS 400mm dia Tee with 505 spool piece fully flanged</t>
  </si>
  <si>
    <t>Item 3.22: MS 250mm dia Tee with 505 spool piece fully flanged</t>
  </si>
  <si>
    <t>Item 3.23: MS 400mm dia Sweeping Tee with 505 spool piece fully flanged</t>
  </si>
  <si>
    <t>L7</t>
  </si>
  <si>
    <t>Expansion Joints</t>
  </si>
  <si>
    <t>L7.1</t>
  </si>
  <si>
    <t>Item 6.1: SS 650mm dia Expansion Joint</t>
  </si>
  <si>
    <t>L7.2</t>
  </si>
  <si>
    <t>Item 6.2: SS 550mm dia Expansion Joint</t>
  </si>
  <si>
    <t>L7.3</t>
  </si>
  <si>
    <t>Item 6.3: SS 250mm dia Expansion Joint</t>
  </si>
  <si>
    <t>L8</t>
  </si>
  <si>
    <t>Supply, install and commission Pumps</t>
  </si>
  <si>
    <t>L8.1</t>
  </si>
  <si>
    <t xml:space="preserve">KSB SA OMEGA 250-480A (423 impeller) with a WEG 250kW 380v 355 M/L 4p motor or similar approved including base plate, supply and delivery pipe modifications to ensure fit, capable of following duty: 275l/s at 51.5m with range from 43.5 to 57 </t>
  </si>
  <si>
    <t>Item</t>
  </si>
  <si>
    <t>L8.2</t>
  </si>
  <si>
    <t>Provisional sum to change pipe work to suit selected pump in and outlets</t>
  </si>
  <si>
    <t>L8.3</t>
  </si>
  <si>
    <t>Provisional sum MCC and electrical controls</t>
  </si>
  <si>
    <t>L8.4</t>
  </si>
  <si>
    <t>Provisional sum for lighting, socket outlets, cables, earthing and bonding, ups and lightning protection.</t>
  </si>
  <si>
    <t>L9</t>
  </si>
  <si>
    <t>Pipeline route markers</t>
  </si>
  <si>
    <t>L9.1</t>
  </si>
  <si>
    <t>PSL 8.2.18</t>
  </si>
  <si>
    <t>L10</t>
  </si>
  <si>
    <t>PL GD</t>
  </si>
  <si>
    <t>Standby Generator</t>
  </si>
  <si>
    <t>L10.1</t>
  </si>
  <si>
    <t>Design and other documentation</t>
  </si>
  <si>
    <t>L10.2</t>
  </si>
  <si>
    <t>L10.3</t>
  </si>
  <si>
    <t>Installation/Testing and comssioning</t>
  </si>
  <si>
    <t>TOTAL FOR SECTION L CARRIED FORWARD TO SUMMARY</t>
  </si>
  <si>
    <t>SABS     1200 LB</t>
  </si>
  <si>
    <t>SECTION LB: BEDDING FOR PIPES</t>
  </si>
  <si>
    <t>LB1</t>
  </si>
  <si>
    <t>PROVISION OF BEDDING</t>
  </si>
  <si>
    <t>Available from trench excavation without the need for screening or treatment:</t>
  </si>
  <si>
    <t>Steel pipes (non flexible pipe bedding)</t>
  </si>
  <si>
    <t>LB1.1</t>
  </si>
  <si>
    <t>(a) Selected granular material</t>
  </si>
  <si>
    <t>LB1.2</t>
  </si>
  <si>
    <t>(b) Selected fill material</t>
  </si>
  <si>
    <t>Including screening and/or other treatment:</t>
  </si>
  <si>
    <t>LB1.3</t>
  </si>
  <si>
    <t>LB1.4</t>
  </si>
  <si>
    <t>LB2</t>
  </si>
  <si>
    <t>Supply of imported bedding material from:</t>
  </si>
  <si>
    <t>8.2.2.2 &amp; 8.2.2.3</t>
  </si>
  <si>
    <t>Borrow pits or commercial sources (Provisional)</t>
  </si>
  <si>
    <t>LB2.1</t>
  </si>
  <si>
    <t>LB2.2</t>
  </si>
  <si>
    <t>LB2.3</t>
  </si>
  <si>
    <t>Supply and place 6-20 mm graded stone as directed by the Engineer</t>
  </si>
  <si>
    <t>LB2.4</t>
  </si>
  <si>
    <t>PSLB 8.2.6</t>
  </si>
  <si>
    <t>Extra over items 8.2.1 and 8.2.2 for bedding stabilized with 5% cement</t>
  </si>
  <si>
    <t>TOTAL FOR SECTION LB CARRIED FORWARD TO SUMMARY</t>
  </si>
  <si>
    <t>SHORT  DESCRIPTION</t>
  </si>
  <si>
    <t>TENDER</t>
  </si>
  <si>
    <t>SANS     1200 LD</t>
  </si>
  <si>
    <t>SECTION LD : SEWERS</t>
  </si>
  <si>
    <t>LD1</t>
  </si>
  <si>
    <t>PIPE WORK</t>
  </si>
  <si>
    <t>Supply, handle, lay, join (butt-fusion) bed in specified class, test and disinfect HDPE pipe PE100, PN12,5, SDR 13,6 (SANS 4427):</t>
  </si>
  <si>
    <t>LD1.1 SC</t>
  </si>
  <si>
    <t>(a)  110 mm dia (measured under Work Packages)</t>
  </si>
  <si>
    <t>LD2</t>
  </si>
  <si>
    <t>8.2.3</t>
  </si>
  <si>
    <t>MANHOLES</t>
  </si>
  <si>
    <t>Manholes (1000mm inside diameter) to complete with concrete cover and frame, for depths :</t>
  </si>
  <si>
    <t>Over and up to :</t>
  </si>
  <si>
    <t>LD2.1 SC</t>
  </si>
  <si>
    <t>(a)    3.0 m        4,0 m (measured under Work Packages)</t>
  </si>
  <si>
    <t>LD2.2 SC</t>
  </si>
  <si>
    <t>Extra-over items LD2.1 to LD2.3 for "Heavy Duty" cover and frame in road areas (measured under Work Packages)</t>
  </si>
  <si>
    <t>LD2.3 SC</t>
  </si>
  <si>
    <t>8.2.7</t>
  </si>
  <si>
    <t>Encasing 110mm dia pipes in 15 MPA concrete (measured under Work Packages)</t>
  </si>
  <si>
    <t>LD2.4 SC</t>
  </si>
  <si>
    <t>8.2.11</t>
  </si>
  <si>
    <t>Break into existing manhole, connect new network and make good (measured under Work Packages)</t>
  </si>
  <si>
    <t>TOTAL FOR SECTION LD CARRIED TO SUMMARY</t>
  </si>
  <si>
    <t>SANS 1200LG</t>
  </si>
  <si>
    <t>SECTION LG: PIPE JACKING</t>
  </si>
  <si>
    <t>PIPE JACKING AT ROAD CROSSINGS</t>
  </si>
  <si>
    <t>LG1</t>
  </si>
  <si>
    <t>Jacking Establishment for 2 positions:</t>
  </si>
  <si>
    <t>LG1.1</t>
  </si>
  <si>
    <t>Fixed charges</t>
  </si>
  <si>
    <t>LG1.2</t>
  </si>
  <si>
    <t>Time related charges</t>
  </si>
  <si>
    <t>LG2</t>
  </si>
  <si>
    <t>Supply and delivery of pipes to be jacked:</t>
  </si>
  <si>
    <t>LG2.1</t>
  </si>
  <si>
    <t>900 mm ø Class 100-D with In-the-wall rubber ring joint.</t>
  </si>
  <si>
    <t>LG3</t>
  </si>
  <si>
    <t>Jacking of pipes:</t>
  </si>
  <si>
    <t>LG3.1</t>
  </si>
  <si>
    <t>900 mm ø  Class 100-D with In-the-wall rubber ring joint.</t>
  </si>
  <si>
    <t>LG4</t>
  </si>
  <si>
    <t>Excavation for jacking using hand held pneumatic tools:</t>
  </si>
  <si>
    <t>LG4.1</t>
  </si>
  <si>
    <t>Soft excavation-with clay spade attachments</t>
  </si>
  <si>
    <r>
      <t>m</t>
    </r>
    <r>
      <rPr>
        <vertAlign val="superscript"/>
        <sz val="10"/>
        <rFont val="Arial"/>
        <family val="2"/>
      </rPr>
      <t>3</t>
    </r>
  </si>
  <si>
    <t>LG4.2</t>
  </si>
  <si>
    <t>Intermediate</t>
  </si>
  <si>
    <t>LG4.3</t>
  </si>
  <si>
    <t>Extra over LG4.1 for unforseen rock or boulders in the Jacking pit</t>
  </si>
  <si>
    <t>LG6</t>
  </si>
  <si>
    <t>8.2.9</t>
  </si>
  <si>
    <t>Stabilization of unstable areas and grouting of voids where necessary</t>
  </si>
  <si>
    <t>LG6.1</t>
  </si>
  <si>
    <t>Provision and establishment of equipment on site and removal on completion</t>
  </si>
  <si>
    <t>LG6.2</t>
  </si>
  <si>
    <t>Operation of equipment</t>
  </si>
  <si>
    <t>Day</t>
  </si>
  <si>
    <t>LG6.3</t>
  </si>
  <si>
    <t>Material used based on 10:1 sand cement mix</t>
  </si>
  <si>
    <t>SABS     1200 ME</t>
  </si>
  <si>
    <t>SECTION ME: SUBBASE</t>
  </si>
  <si>
    <t>ME1</t>
  </si>
  <si>
    <t>ME1.1 SC</t>
  </si>
  <si>
    <t>Construct gravel subbase with material from commercial source and compact to 97% Mod AASHTO for paved areas (measured under Work Packages)</t>
  </si>
  <si>
    <t>ME2</t>
  </si>
  <si>
    <t>8.3.5</t>
  </si>
  <si>
    <t>Process material by means of:</t>
  </si>
  <si>
    <t>ME2.1 SC</t>
  </si>
  <si>
    <t>(a) Stabilization (measured under Work Packages)</t>
  </si>
  <si>
    <t>ME3</t>
  </si>
  <si>
    <t>STABILIZING AGENT</t>
  </si>
  <si>
    <t>ME3.1 SC</t>
  </si>
  <si>
    <t>Portland cement (measured under Work Packages)</t>
  </si>
  <si>
    <t>TOTAL FOR SECTION ME CARRIED TO SUMMARY</t>
  </si>
  <si>
    <t>SECTION MJ : SEGMENTED PAVING</t>
  </si>
  <si>
    <t>MJ1</t>
  </si>
  <si>
    <t>CONSTRUCT PRECAST CONCRETE SEGMENTED PAVING</t>
  </si>
  <si>
    <t>MJ1.1 SC</t>
  </si>
  <si>
    <t>PSMJ 8.2.2</t>
  </si>
  <si>
    <t>Provide and construct segmented paving lain in Herringbone pattern 60 mm thick, 25 Mpa Type S-A concrete paving blocks.  Price must include bedding, sand layer, compaction and finishing (Colour to suit Client) (measured under Work Packages)</t>
  </si>
  <si>
    <t>MJ1.2 SC</t>
  </si>
  <si>
    <t>Cut units to fit edge restraints (measured under Work Packages)</t>
  </si>
  <si>
    <t>MJ1.3 SC</t>
  </si>
  <si>
    <t>Roll to Locked-up Condition as Specified in clause 5.6.2 (provisional) (measured under Work Packages)</t>
  </si>
  <si>
    <t>TOTAL FOR SECTION MJ CARRIED FORWARD TO SUMMARY</t>
  </si>
  <si>
    <t>SECTION MK : KERBING AND CHANNELLING</t>
  </si>
  <si>
    <t>MK1 SC</t>
  </si>
  <si>
    <t>CONCRETE KERBING</t>
  </si>
  <si>
    <t>Figure 8 b precast kerbs for new construction</t>
  </si>
  <si>
    <t>MK1.1 SC</t>
  </si>
  <si>
    <t>Radius over 20m (measured under Work Packages)</t>
  </si>
  <si>
    <t>MK1.2 SC</t>
  </si>
  <si>
    <t>Radius less than 20m (measured under Work Packages)</t>
  </si>
  <si>
    <t>MK1.3 SC</t>
  </si>
  <si>
    <t>Figure 13 precast edge beam for new construction (measured under Work Packages)</t>
  </si>
  <si>
    <t>MK2 SC</t>
  </si>
  <si>
    <t>TRANSITIONS</t>
  </si>
  <si>
    <t>From mountable kerb to vertical kerb (measured under Work Packages)</t>
  </si>
  <si>
    <t>MK3 SC</t>
  </si>
  <si>
    <t>TRIMMING</t>
  </si>
  <si>
    <t>Trimming of excavations for mountable kerbs :</t>
  </si>
  <si>
    <t>(a)  Soft (measured under Work Packages)</t>
  </si>
  <si>
    <t>(b)  Intermediate (measured under Work Packages)</t>
  </si>
  <si>
    <t>TOTAL FOR SECTION MK CARRIED FORWARD TO SUMMARY</t>
  </si>
  <si>
    <t>PART SPEC PLB</t>
  </si>
  <si>
    <t>SECTION PB: MISCELLANEOUS WORK FOR TANKS</t>
  </si>
  <si>
    <t>PLB1</t>
  </si>
  <si>
    <t>PLB 8.1</t>
  </si>
  <si>
    <t>STERILIZATION</t>
  </si>
  <si>
    <t>PLB1.1</t>
  </si>
  <si>
    <t>Reservoir and internal pipes</t>
  </si>
  <si>
    <t>PB1.2</t>
  </si>
  <si>
    <t>Supply pipeline</t>
  </si>
  <si>
    <t>PB2</t>
  </si>
  <si>
    <t>PLB 8.2</t>
  </si>
  <si>
    <t>WATER TIGHTNESS</t>
  </si>
  <si>
    <t>PB2.1</t>
  </si>
  <si>
    <t>Test for reservoir and pipes for water tightness</t>
  </si>
  <si>
    <t>PB3</t>
  </si>
  <si>
    <t>PROTECTION SYSTEMS</t>
  </si>
  <si>
    <t>PB3.2</t>
  </si>
  <si>
    <t>Aircraft warning light</t>
  </si>
  <si>
    <t>Prov. Sum</t>
  </si>
  <si>
    <t>PLB3.3</t>
  </si>
  <si>
    <t>CP and DC Mitigation - Professional services and Installation</t>
  </si>
  <si>
    <t>PLB3.4</t>
  </si>
  <si>
    <t>Contractors mark-up on PB3.3 above</t>
  </si>
  <si>
    <t>PLB4</t>
  </si>
  <si>
    <t>PGENR B1</t>
  </si>
  <si>
    <t>FENCING</t>
  </si>
  <si>
    <t>PLB4.1 SC</t>
  </si>
  <si>
    <t>PLB4.2 SC</t>
  </si>
  <si>
    <t>PLB5</t>
  </si>
  <si>
    <t>GUARD HOUSE</t>
  </si>
  <si>
    <t>PLB5.1 SC</t>
  </si>
  <si>
    <t>PSTRU E</t>
  </si>
  <si>
    <t>PLB6</t>
  </si>
  <si>
    <t>VALVE ROOM</t>
  </si>
  <si>
    <t>PLB6.1 SC</t>
  </si>
  <si>
    <t>PLB6.2 SC</t>
  </si>
  <si>
    <t>Supply and Install overhead Gantry beams complete with 3 ton Block and Tackle (measured under Work Packages)</t>
  </si>
  <si>
    <t>PLB7</t>
  </si>
  <si>
    <t>GENERATOR ROOM</t>
  </si>
  <si>
    <t>PLB7.1 SC</t>
  </si>
  <si>
    <t>Modify existing Pump station to accommodate new generator (measured under Work Packages)</t>
  </si>
  <si>
    <t>TOTAL FOR SECTION PLB CARRIED TO SUMMARY</t>
  </si>
  <si>
    <t>PART SPEC PL G</t>
  </si>
  <si>
    <t>SECTION PLG: ELECTRICAL WORKS</t>
  </si>
  <si>
    <t>PLG1</t>
  </si>
  <si>
    <t>LV Network and power supplies</t>
  </si>
  <si>
    <t>PLG1.1 SC</t>
  </si>
  <si>
    <t>Provisional amount for a 40A, Single phase ESKOM connection fee to the tower site in a position to be indicated on site. (measured under Work Packages)</t>
  </si>
  <si>
    <t>PLG1.2 SC</t>
  </si>
  <si>
    <t>Contractor's overhead, surcharge and profit on item PA1.1 (measured under Work Packages)</t>
  </si>
  <si>
    <t>PLG1.3 SC</t>
  </si>
  <si>
    <t>Supply and install a single phase metering kisok to Eskom specification complete with meter and circuit breaker (measured under Work Packages)</t>
  </si>
  <si>
    <t>PLG2</t>
  </si>
  <si>
    <t>Conduit and Wiring</t>
  </si>
  <si>
    <t>PLG2.1 SC</t>
  </si>
  <si>
    <t>Conduit installed in ceiling void, masonry walls, floors, etc complete with all fixing accessories, couplings, bushes, locknuts, end boxes (50 x 100mm or 100 x 100mm as the case may be), terminations and male adapters</t>
  </si>
  <si>
    <t>Supply, deliver and Install</t>
  </si>
  <si>
    <t>(a) 25mm Ø galvanized steel (measured under Work Packages)</t>
  </si>
  <si>
    <t>(b) 25mm Ø u-PVC (measured under Work Packages)</t>
  </si>
  <si>
    <t>PLG2.2 SC</t>
  </si>
  <si>
    <t xml:space="preserve">Supply, deliver and install insulated stranded copper conductors </t>
  </si>
  <si>
    <t>(a)  4 mm² (measured under Work Packages)</t>
  </si>
  <si>
    <t>(b)  6 mm² (measured under Work Packages)</t>
  </si>
  <si>
    <t>(c) 16mm² 4-core PVC/SWA/PVC (measured under Work Packages)</t>
  </si>
  <si>
    <t>PLG2.3 SC</t>
  </si>
  <si>
    <t xml:space="preserve">Supply deliver and install insulated copper earth conductors </t>
  </si>
  <si>
    <t>(c) 6mm² BCEW (measured under Work Packages)</t>
  </si>
  <si>
    <t>PA3</t>
  </si>
  <si>
    <t>Distribution Boards</t>
  </si>
  <si>
    <t>PA3.1 SC</t>
  </si>
  <si>
    <t>Design and manufacture new factory wired distribution board complete as per schematic diagram and specification. Delivery, offloading, installation and commissioning of new factory wired distribution board</t>
  </si>
  <si>
    <t>(a) DB-Main at Guard House (measured under Work Packages)</t>
  </si>
  <si>
    <t>(b) Sub DB for Valve room (measured under Work Packages)</t>
  </si>
  <si>
    <t>PA4</t>
  </si>
  <si>
    <t>Luminaires</t>
  </si>
  <si>
    <t>PA4.1 SC</t>
  </si>
  <si>
    <t>Light fittings complete with lamps and fixing accessories with 5Amp plugs and boxes</t>
  </si>
  <si>
    <t>(a) Supply, deliver and install Type 1 luminaire (2x54W Open channel) (measured under Work Packages)</t>
  </si>
  <si>
    <t>(b)  Supply, deliver and install Beka Dart, spotlight with 70W MH lamp (or similar approved). (measured under Work Packages)</t>
  </si>
  <si>
    <t>PA5</t>
  </si>
  <si>
    <t>Socket Outlets</t>
  </si>
  <si>
    <t>PA5.1 SC</t>
  </si>
  <si>
    <t>Supply, deliver and install 16A normal surface mounted outdoor water proof single socket outlet complete. (measured under Work Packages)</t>
  </si>
  <si>
    <t>PA5.2 SC</t>
  </si>
  <si>
    <t>Supply, deliver and install 16A normal embedded in the wal single socket outlet complete. (measured under Work Packages)</t>
  </si>
  <si>
    <t>PA6 SC</t>
  </si>
  <si>
    <t>Light switches complete as specified</t>
  </si>
  <si>
    <t>Supply, deliver and install 16A single lever one-way light switch (measured under Work Packages)</t>
  </si>
  <si>
    <t>TOTAL FOR SECTION PLG CARRIED TO SUMMARY</t>
  </si>
  <si>
    <t>BEDDING QUANTITIES</t>
  </si>
  <si>
    <t>Class B (Concrete and vitrified clay)</t>
  </si>
  <si>
    <t>Length of pipe(m)</t>
  </si>
  <si>
    <t>sewer</t>
  </si>
  <si>
    <t>Diameter(mm)</t>
  </si>
  <si>
    <t>(100mm bed,300mm sa)</t>
  </si>
  <si>
    <t>(dia/4 bed,300mm sa)</t>
  </si>
  <si>
    <t>(dia/4 bed,400mm sa)</t>
  </si>
  <si>
    <t>(200mm bed,400mm sa)</t>
  </si>
  <si>
    <t>(200mm bed,500mm sa)</t>
  </si>
  <si>
    <t>For 0 to 400 diam</t>
  </si>
  <si>
    <t>For 401 to 700 diam</t>
  </si>
  <si>
    <t>For 701 to 800 diam</t>
  </si>
  <si>
    <t>For 801 to 1000 diam</t>
  </si>
  <si>
    <t>For 1001 to 2000 diam</t>
  </si>
  <si>
    <t>Granular cradle(m3)</t>
  </si>
  <si>
    <t>Fill Blanket(m3)</t>
  </si>
  <si>
    <t>Fill Blanket</t>
  </si>
  <si>
    <t>Class C (Steel)</t>
  </si>
  <si>
    <t>(100mmbed,400mm sa)</t>
  </si>
  <si>
    <t>(dia/8 bed,400mm sa)</t>
  </si>
  <si>
    <t>(dia/8 bed,500mm sa)</t>
  </si>
  <si>
    <t>For 0 to 700 diam</t>
  </si>
  <si>
    <t>For 1001 to 1600 diam</t>
  </si>
  <si>
    <t>For 1601 to 20000 diam</t>
  </si>
  <si>
    <t>Flexible Pipe</t>
  </si>
  <si>
    <t>(dia/4bed,300mm sa)</t>
  </si>
  <si>
    <t>(200 bed,400mm sa)</t>
  </si>
  <si>
    <t>For 1001 to 20000 diam</t>
  </si>
  <si>
    <t>all steel pipes</t>
  </si>
  <si>
    <t>ITEM</t>
  </si>
  <si>
    <t>Formulae</t>
  </si>
  <si>
    <t xml:space="preserve">Cylinder Volume  </t>
  </si>
  <si>
    <r>
      <t>V=πr</t>
    </r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 xml:space="preserve">h </t>
    </r>
  </si>
  <si>
    <t>PORTION A (Cylindrical Portion)</t>
  </si>
  <si>
    <t xml:space="preserve">Dome Cap Volume  </t>
  </si>
  <si>
    <t>where a = Radius</t>
  </si>
  <si>
    <r>
      <t>(1/3)πh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(3r-h)</t>
    </r>
  </si>
  <si>
    <t>Water Tower Outer Wall Dia.</t>
  </si>
  <si>
    <t xml:space="preserve">Measured from .DWG </t>
  </si>
  <si>
    <t xml:space="preserve">Conical Volume </t>
  </si>
  <si>
    <r>
      <t>V=1/3πh(a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0"/>
        <rFont val="Arial"/>
        <family val="2"/>
      </rPr>
      <t>+ab+b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0"/>
        <rFont val="Arial"/>
        <family val="2"/>
      </rPr>
      <t>) where a = Upper Radii and b = lower radii)</t>
    </r>
  </si>
  <si>
    <t>Water Tower Inner Wall Dia.</t>
  </si>
  <si>
    <t>Surface Area Cone</t>
  </si>
  <si>
    <t>A=π(a+b)l  where a = Upper Radii and b = lower radii)</t>
  </si>
  <si>
    <t>Water Tower Outer Wall Radius</t>
  </si>
  <si>
    <t>Surface Area Dome</t>
  </si>
  <si>
    <t>A=2πrh</t>
  </si>
  <si>
    <t>Water Tower Inner Wall Radius</t>
  </si>
  <si>
    <t xml:space="preserve">Surface area Cylinder </t>
  </si>
  <si>
    <t>Water Tower Wall Thickness</t>
  </si>
  <si>
    <t>Area Circle</t>
  </si>
  <si>
    <r>
      <t>A=πr</t>
    </r>
    <r>
      <rPr>
        <i/>
        <vertAlign val="superscript"/>
        <sz val="11"/>
        <color theme="1"/>
        <rFont val="Calibri"/>
        <family val="2"/>
        <scheme val="minor"/>
      </rPr>
      <t>2</t>
    </r>
  </si>
  <si>
    <t>Circumference of Water Tower Outer Wall</t>
  </si>
  <si>
    <t>Circumference of Water Tower Inner  Wall</t>
  </si>
  <si>
    <t>Height (Portion A Only)</t>
  </si>
  <si>
    <t>Height from WL (+35.10) to 45 deg Point</t>
  </si>
  <si>
    <t>Water Tower Wall Height</t>
  </si>
  <si>
    <t>Full Height of cylindrical portion of Water Tower</t>
  </si>
  <si>
    <t>PORTION B (Conical Portion)</t>
  </si>
  <si>
    <t>Area in Cross Section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</si>
  <si>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</si>
  <si>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Area in section obtained from the .dwg</t>
  </si>
  <si>
    <t>Height (Portion B Only)</t>
  </si>
  <si>
    <t>Upper Diameter</t>
  </si>
  <si>
    <t>Lower Diameter</t>
  </si>
  <si>
    <t>Upper Radius</t>
  </si>
  <si>
    <t>Lower Radius</t>
  </si>
  <si>
    <t>Cone Staircase Upper Radius</t>
  </si>
  <si>
    <t>Radius from centre of staircase to Outer Wall of staircase</t>
  </si>
  <si>
    <t>Cone Staircase Lower Radius</t>
  </si>
  <si>
    <t>Cone Staircase Height</t>
  </si>
  <si>
    <t>Upper Staircase Outer Dia.</t>
  </si>
  <si>
    <t>Upper Staircase Inner Dia.</t>
  </si>
  <si>
    <t>Upper Staircase Outer Radius</t>
  </si>
  <si>
    <t>Upper Staircase Inner Radius</t>
  </si>
  <si>
    <t>Upper Staircase Wall Thickness</t>
  </si>
  <si>
    <t>Circumference of Upper Staircase Outer Wall</t>
  </si>
  <si>
    <t>Circumference of Upper Staircase Inner Wall</t>
  </si>
  <si>
    <t>Upper Staircase Full Height</t>
  </si>
  <si>
    <t>Conical Staircase Height</t>
  </si>
  <si>
    <t>Lower Staircase Outer Dia.</t>
  </si>
  <si>
    <t>Lower Staircase Inner Dia.</t>
  </si>
  <si>
    <t>Lower Staircase Outer Radius</t>
  </si>
  <si>
    <t>Lower Staircase Inner Radius</t>
  </si>
  <si>
    <t>Lower Staircase Wall Thickness</t>
  </si>
  <si>
    <t>Lower Staircase Full Height</t>
  </si>
  <si>
    <t>Circumference of Lower Staircase Outer Wall</t>
  </si>
  <si>
    <t>Circumference of Lower Staircase Inner Wall</t>
  </si>
  <si>
    <t>Dome Roof Thickness</t>
  </si>
  <si>
    <t>Tapers from 0.300m to 0.125m</t>
  </si>
  <si>
    <t>Dome Outer Height</t>
  </si>
  <si>
    <t xml:space="preserve">Dome Inner Height </t>
  </si>
  <si>
    <t xml:space="preserve">Dome Outer Dia. </t>
  </si>
  <si>
    <t>Dome Inner Dia.</t>
  </si>
  <si>
    <t>Dome Outer Radius</t>
  </si>
  <si>
    <t>Dome Inner Radius</t>
  </si>
  <si>
    <t>WATER VOLUME CAPACITY</t>
  </si>
  <si>
    <t>Portion A Water Volume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</si>
  <si>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</si>
  <si>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Volume of Water Tower Inner Wall - Volume of Upper Staircase Outer Wall</t>
  </si>
  <si>
    <t>Portion B Water Volume</t>
  </si>
  <si>
    <t>Cone Volume of Portion B - Cylindrical Staircase Outer Wall of Portion B - Conical Volume of Staircse of Portion B</t>
  </si>
  <si>
    <t>Water Tower Total WATER 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</si>
  <si>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</si>
  <si>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Total Volume of Water Capacity up to WL = +35.10</t>
  </si>
  <si>
    <t>kl</t>
  </si>
  <si>
    <t>Base Length</t>
  </si>
  <si>
    <t>Base Width</t>
  </si>
  <si>
    <t>Base Height</t>
  </si>
  <si>
    <t>Blinding Layer Length</t>
  </si>
  <si>
    <t>Blinding Layer Width</t>
  </si>
  <si>
    <t>Blinding Layer thickness</t>
  </si>
  <si>
    <t>Lower Staircase Base Diameter</t>
  </si>
  <si>
    <t>Lower Staircase Base Radius</t>
  </si>
  <si>
    <t>Lower Staircase Base Height</t>
  </si>
  <si>
    <t>BLINDING CONCRETE VOLUME</t>
  </si>
  <si>
    <t xml:space="preserve">125mm Blinding Concrete </t>
  </si>
  <si>
    <t>Total Blinding Concrete Volume</t>
  </si>
  <si>
    <t>CONCRETE VOLUME</t>
  </si>
  <si>
    <t>Concrete Base</t>
  </si>
  <si>
    <t>Lower Staircase Base (0.6m High)</t>
  </si>
  <si>
    <t>Lower Staircase Wall Volume</t>
  </si>
  <si>
    <t>26m = Lower Staircase Height</t>
  </si>
  <si>
    <t>Lower Staircase Platform Volume</t>
  </si>
  <si>
    <t>0.00m = Platform Thickness</t>
  </si>
  <si>
    <t>Upper Staircase Wall Volume</t>
  </si>
  <si>
    <t>11.2m = Upper Staircase Height</t>
  </si>
  <si>
    <t>Upper Staircase Platform Volume</t>
  </si>
  <si>
    <t>Conical Staircase Wall Volume Upper Portion</t>
  </si>
  <si>
    <t>Measured from .dwg:
Height = 0.729m
Outer Radii: a = 1.831m b = 2.6m
Inner  Radii: a = 1.4m b = 1.9671m</t>
  </si>
  <si>
    <t>Conical Staircase Wall Volume Lower Portion</t>
  </si>
  <si>
    <t>Measured from .dwg:
Height = 1.071m
Outer Radii: a = 3.1m b = 4.1341m
Inner  Radii: a = 1.9671m b = 2.8m</t>
  </si>
  <si>
    <t>Cylindrical Water Tower Wall (Portion A)</t>
  </si>
  <si>
    <t>Conical Water Tower Wall (Portion B)</t>
  </si>
  <si>
    <t>Measured from .dwg:
Height = 5.930m
Outer Radii: a = 4.1341m b = 9.7m
Inner  Radii: a = 3.4m b = 9.4m</t>
  </si>
  <si>
    <t>Dome Roof volume</t>
  </si>
  <si>
    <t>Spiral Staircase Volume</t>
  </si>
  <si>
    <t>TBC - Concrete or steel?</t>
  </si>
  <si>
    <t>Total Concrete Volume</t>
  </si>
  <si>
    <t>SURFACE AREA</t>
  </si>
  <si>
    <t>Dome Outside</t>
  </si>
  <si>
    <t>Dome Inside</t>
  </si>
  <si>
    <t>Cylindrical Water Tower Wall Outside</t>
  </si>
  <si>
    <t>Cylindrical Water Tower Wall Inside</t>
  </si>
  <si>
    <t>Conical Water Tower Wall Outside</t>
  </si>
  <si>
    <t>l = 9.5009m</t>
  </si>
  <si>
    <t>Conical Water Tower Wall Inside</t>
  </si>
  <si>
    <t>l = 8.4354m</t>
  </si>
  <si>
    <t>Conical Water Tower Horizontal Lip</t>
  </si>
  <si>
    <t>Outer Radius of Lip = 3.4m; Inner Radius of Lip = 2.6m</t>
  </si>
  <si>
    <t xml:space="preserve">Upper Staircase Outer Wall </t>
  </si>
  <si>
    <t>Upper Staircase Inner Wall</t>
  </si>
  <si>
    <t>Lower Staircase Outer Wall</t>
  </si>
  <si>
    <t>Lower Staircase Inner Wall</t>
  </si>
  <si>
    <t>Lower Staircase Base Outer</t>
  </si>
  <si>
    <t xml:space="preserve">Lower Staircase Base Top </t>
  </si>
  <si>
    <t>Conical Staircase Outside</t>
  </si>
  <si>
    <t>l = 1.2403m</t>
  </si>
  <si>
    <t>Conical Staircase Inside</t>
  </si>
  <si>
    <t>l = 2.2804m</t>
  </si>
  <si>
    <t>Lower Staircase Floor</t>
  </si>
  <si>
    <t>Total Surface Area</t>
  </si>
  <si>
    <t>Site Clearance - Measured from CAD</t>
  </si>
  <si>
    <t>Measrued from CAD</t>
  </si>
  <si>
    <t>Blinding area</t>
  </si>
  <si>
    <t>narrow width on dome outside</t>
  </si>
  <si>
    <t>Total Base excavation</t>
  </si>
  <si>
    <t>m3</t>
  </si>
  <si>
    <t>Valve Chamber excavation</t>
  </si>
  <si>
    <t>Scour box excavation</t>
  </si>
  <si>
    <t>On top of base</t>
  </si>
  <si>
    <t>walkway fwk on top of internal walls</t>
  </si>
  <si>
    <t>m2</t>
  </si>
  <si>
    <t>Tower base wood float</t>
  </si>
  <si>
    <t>Valve room - Length</t>
  </si>
  <si>
    <t>Length</t>
  </si>
  <si>
    <t>Width</t>
  </si>
  <si>
    <t>Wall height</t>
  </si>
  <si>
    <t>Brick wall height</t>
  </si>
  <si>
    <t>Total Height</t>
  </si>
  <si>
    <t>Base thickness</t>
  </si>
  <si>
    <t>Guard house</t>
  </si>
  <si>
    <t>sewer line length</t>
  </si>
  <si>
    <t>measured on Google earth</t>
  </si>
  <si>
    <t>Paving area</t>
  </si>
  <si>
    <t>measrued from C3d</t>
  </si>
  <si>
    <t>Pipe Length</t>
  </si>
  <si>
    <t>0m-1m</t>
  </si>
  <si>
    <t>1m-2m</t>
  </si>
  <si>
    <t>2m-3m</t>
  </si>
  <si>
    <t>650mm supply</t>
  </si>
  <si>
    <t>400mm at reservoir</t>
  </si>
  <si>
    <t xml:space="preserve">550mm </t>
  </si>
  <si>
    <t>total</t>
  </si>
  <si>
    <t>Sewer</t>
  </si>
  <si>
    <t>Electrical from Connection to Main DB</t>
  </si>
  <si>
    <t>Estimated from site layout + Risk</t>
  </si>
  <si>
    <t>Telemetry sleeves</t>
  </si>
  <si>
    <t>Measrued from Site layout</t>
  </si>
  <si>
    <t>Total</t>
  </si>
  <si>
    <t>overflow/scour box</t>
  </si>
  <si>
    <t>length</t>
  </si>
  <si>
    <t>base height</t>
  </si>
  <si>
    <t>wall height</t>
  </si>
  <si>
    <t>wall t</t>
  </si>
  <si>
    <t>width</t>
  </si>
  <si>
    <t>nrv</t>
  </si>
  <si>
    <t>non return valve</t>
  </si>
  <si>
    <t>ecc</t>
  </si>
  <si>
    <t>eccentric</t>
  </si>
  <si>
    <t>pf</t>
  </si>
  <si>
    <t>puddle flange</t>
  </si>
  <si>
    <t>con</t>
  </si>
  <si>
    <t>concentric</t>
  </si>
  <si>
    <t>oef</t>
  </si>
  <si>
    <t>one end flanged</t>
  </si>
  <si>
    <t>ff</t>
  </si>
  <si>
    <t>fully flanged</t>
  </si>
  <si>
    <t>bef</t>
  </si>
  <si>
    <t>both ends flanged</t>
  </si>
  <si>
    <t>BENDS</t>
  </si>
  <si>
    <t>VALVES</t>
  </si>
  <si>
    <t>CUT LENGTHS</t>
  </si>
  <si>
    <t>REDUCERS</t>
  </si>
  <si>
    <t>GENERAL</t>
  </si>
  <si>
    <t>Item No</t>
  </si>
  <si>
    <t>Quantity</t>
  </si>
  <si>
    <t>Description</t>
  </si>
  <si>
    <t>SS 650mm dia</t>
  </si>
  <si>
    <t>90 deg</t>
  </si>
  <si>
    <t>200mm Gate valve</t>
  </si>
  <si>
    <t>ss 650 oef</t>
  </si>
  <si>
    <t>1000 to 750</t>
  </si>
  <si>
    <t>250 by 200 reducing tee</t>
  </si>
  <si>
    <t>90 and 100</t>
  </si>
  <si>
    <t>45 deg</t>
  </si>
  <si>
    <t>400mm gate valve</t>
  </si>
  <si>
    <t>ss 650 bef</t>
  </si>
  <si>
    <t xml:space="preserve">750 to 500 </t>
  </si>
  <si>
    <t>SS 650, pf</t>
  </si>
  <si>
    <t>SS 550mm dia</t>
  </si>
  <si>
    <t>43.5 deg</t>
  </si>
  <si>
    <t>400mm combination control valve</t>
  </si>
  <si>
    <t xml:space="preserve">500 to 300 </t>
  </si>
  <si>
    <t>SS 550, pf, oef</t>
  </si>
  <si>
    <t>250mm combi control valve</t>
  </si>
  <si>
    <t>ss650 oef</t>
  </si>
  <si>
    <t>300 to 250</t>
  </si>
  <si>
    <t>SS 250, pf</t>
  </si>
  <si>
    <t>SS 250mm dia</t>
  </si>
  <si>
    <t>250mm NRV</t>
  </si>
  <si>
    <t>650 to 400</t>
  </si>
  <si>
    <t>con ff</t>
  </si>
  <si>
    <t>SS 200 pf, oef</t>
  </si>
  <si>
    <t>550 to 400</t>
  </si>
  <si>
    <t>See GENERAL</t>
  </si>
  <si>
    <t>ss550 oef</t>
  </si>
  <si>
    <t>400 to 350</t>
  </si>
  <si>
    <t>SS 200mm dia</t>
  </si>
  <si>
    <t>ss550 bef</t>
  </si>
  <si>
    <t xml:space="preserve">400 to 250 </t>
  </si>
  <si>
    <t>350 to 250</t>
  </si>
  <si>
    <t>MS 650mm dia</t>
  </si>
  <si>
    <t>47.83 deg</t>
  </si>
  <si>
    <t>MS 650 , pf, ff</t>
  </si>
  <si>
    <t>MS 550mm dia</t>
  </si>
  <si>
    <t>55 deg</t>
  </si>
  <si>
    <t>ss750</t>
  </si>
  <si>
    <t>MS 550, pf, ff</t>
  </si>
  <si>
    <t>MS 250mm dia</t>
  </si>
  <si>
    <t>ss350 oef</t>
  </si>
  <si>
    <t>MS 400 ,ff, tee, 505 spool</t>
  </si>
  <si>
    <t>ss250 bef</t>
  </si>
  <si>
    <t>MS 650,ff, s-bend 45 deg</t>
  </si>
  <si>
    <t>ss250 oef</t>
  </si>
  <si>
    <t>ms 550, s-bend 45 deg</t>
  </si>
  <si>
    <t>ms 650 blind flange</t>
  </si>
  <si>
    <t>ss250oef</t>
  </si>
  <si>
    <t>ms 550 pf, ff</t>
  </si>
  <si>
    <t>ms 550 by 300 tee</t>
  </si>
  <si>
    <t>ss200oef</t>
  </si>
  <si>
    <t>ms 550 blind flange</t>
  </si>
  <si>
    <t>ss200</t>
  </si>
  <si>
    <t>ms 300 blind flange</t>
  </si>
  <si>
    <t>ss200 bef</t>
  </si>
  <si>
    <t>ms 650 long radius bend</t>
  </si>
  <si>
    <t>ms 500 equal t</t>
  </si>
  <si>
    <t>ms 400 equal t</t>
  </si>
  <si>
    <t>350 by 250 reducing t</t>
  </si>
  <si>
    <t>400 by 250 sweeping tee</t>
  </si>
  <si>
    <t>ms650 oef</t>
  </si>
  <si>
    <t>ms650 bevelled</t>
  </si>
  <si>
    <t>ms400 bef</t>
  </si>
  <si>
    <t>ms550ff</t>
  </si>
  <si>
    <t>ms550 ff</t>
  </si>
  <si>
    <t>ms 550 bef</t>
  </si>
  <si>
    <t>ms 550 oef</t>
  </si>
  <si>
    <t>ms 400 bef</t>
  </si>
  <si>
    <t>ms 350 bef</t>
  </si>
  <si>
    <t>ms 250 bef</t>
  </si>
  <si>
    <t>ms 250 oef</t>
  </si>
  <si>
    <t>ms 150bef</t>
  </si>
  <si>
    <t>Procurement/Fabrication/Installation, Testing and delivery</t>
  </si>
  <si>
    <t>TOTAL FOR SECTION LG CARRIED TO SUMMARY</t>
  </si>
  <si>
    <t>ADD CONTINGENCIES (10%)</t>
  </si>
  <si>
    <t>ADD ESCALATION (5%)</t>
  </si>
  <si>
    <t xml:space="preserve">SUBTOTAL </t>
  </si>
  <si>
    <t>(i) Remuneration of CLO (based on R10500/month incl. traveling allowance)</t>
  </si>
  <si>
    <r>
      <t xml:space="preserve">Solar LED  High Masts Floodlights complete as per and in accordance Clause </t>
    </r>
    <r>
      <rPr>
        <b/>
        <sz val="10"/>
        <rFont val="Arial"/>
        <family val="2"/>
      </rPr>
      <t>PSW1,PSW2,PSW3,PSW4,PSW5,PSW6,PSW7,PSW8 of portion C: Particular Project Specification.</t>
    </r>
  </si>
  <si>
    <t>Provisional Sum for Solar Led Flood Lightining as per below specifications</t>
  </si>
  <si>
    <t>Prov sum</t>
  </si>
  <si>
    <t>2.4m high concrete fence as per drawing 1440a/WT/DET08RR (measured under Work Packages)</t>
  </si>
  <si>
    <t>Supply and install double sliding gate to match security fencing as per drawing 1440a/WT/DET08RR (measured under Work Packages)</t>
  </si>
  <si>
    <t>Construct Valve Room as per drawing 1440a/WT/DET07RR (measured under Work Packages)</t>
  </si>
  <si>
    <t>Construct guard house complete as per drawing 1440a/WT/DET06RR (measured under Work Packages)</t>
  </si>
  <si>
    <t>Route markers are to be constructed with a 100mm pvc sleeve filled with 20MPa concrete, as per drawing 1440b/WA/Lay01RR &amp; 02RR</t>
  </si>
  <si>
    <t>Provide Security guard (armed response) for duration of the construction works during the day and after hours, and on instruction by the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</si>
</sst>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&quot;R&quot;#,##0.00_);[Red]\(&quot;R&quot;#,##0.00\)"/>
    <numFmt numFmtId="165" formatCode="_(* #,##0.00_);_(* \(#,##0.00\);_(* &quot;-&quot;??_);_(@_)"/>
    <numFmt numFmtId="166" formatCode="_ &quot;R&quot;\ * #,##0.00_ ;_ &quot;R&quot;\ * \-#,##0.00_ ;_ &quot;R&quot;\ * &quot;-&quot;??_ ;_ @_ "/>
    <numFmt numFmtId="167" formatCode="_ * #,##0.00_ ;_ * \-#,##0.00_ ;_ * &quot;-&quot;??_ ;_ @_ "/>
    <numFmt numFmtId="168" formatCode="#,##0.0"/>
    <numFmt numFmtId="169" formatCode="0.0"/>
    <numFmt numFmtId="170" formatCode="0.000"/>
    <numFmt numFmtId="171" formatCode="#,##0.000"/>
    <numFmt numFmtId="172" formatCode="&quot;R&quot;\ #,##0.00"/>
    <numFmt numFmtId="173" formatCode="_-&quot;R&quot;\ * #,##0.00_-;\-&quot;R&quot;\ * #,##0.00_-;_-&quot;R&quot;\ * &quot;-&quot;??_-;_-@_-"/>
    <numFmt numFmtId="174" formatCode="_(* #,##0.0_);_(* \(#,##0.0\);_(* &quot;-&quot;??_);_(@_)"/>
    <numFmt numFmtId="175" formatCode="mm\/yy"/>
    <numFmt numFmtId="176" formatCode="dd\-mmm\-yy_)"/>
    <numFmt numFmtId="177" formatCode="\$#,##0\ ;\(\$#,##0\)"/>
    <numFmt numFmtId="178" formatCode="General_)"/>
    <numFmt numFmtId="179" formatCode="_(* #,##0_);_(* \(#,##0\);_(* &quot;-&quot;??_);_(@_)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color theme="4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6"/>
      <name val="Arial"/>
      <family val="2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u/>
      <sz val="7.5"/>
      <color indexed="12"/>
      <name val="BERNHARD"/>
    </font>
    <font>
      <b/>
      <u/>
      <sz val="10"/>
      <name val="Times New Roman"/>
      <family val="1"/>
    </font>
    <font>
      <u/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vertAlign val="superscript"/>
      <sz val="10"/>
      <name val="Arial"/>
      <family val="2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9"/>
      <color rgb="FFFF000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"/>
      <family val="2"/>
    </font>
    <font>
      <b/>
      <sz val="11"/>
      <color theme="1"/>
      <name val="Times New Roman Bold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1">
    <xf numFmtId="0" fontId="0" fillId="0" borderId="0">
      <alignment vertical="top"/>
    </xf>
    <xf numFmtId="0" fontId="7" fillId="0" borderId="0"/>
    <xf numFmtId="0" fontId="6" fillId="0" borderId="0">
      <alignment vertical="top"/>
    </xf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9" fillId="0" borderId="0"/>
    <xf numFmtId="0" fontId="19" fillId="0" borderId="0"/>
    <xf numFmtId="171" fontId="2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/>
    <xf numFmtId="0" fontId="9" fillId="0" borderId="0"/>
    <xf numFmtId="0" fontId="25" fillId="0" borderId="0"/>
    <xf numFmtId="0" fontId="6" fillId="0" borderId="0">
      <alignment vertical="top"/>
    </xf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68" fontId="6" fillId="0" borderId="52" applyProtection="0"/>
    <xf numFmtId="4" fontId="30" fillId="0" borderId="52" applyProtection="0"/>
    <xf numFmtId="171" fontId="6" fillId="0" borderId="52" applyProtection="0"/>
    <xf numFmtId="166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1" fillId="0" borderId="0" applyProtection="0"/>
    <xf numFmtId="0" fontId="14" fillId="0" borderId="0" applyProtection="0"/>
    <xf numFmtId="0" fontId="32" fillId="0" borderId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8" fontId="33" fillId="0" borderId="53" applyBorder="0"/>
    <xf numFmtId="0" fontId="30" fillId="0" borderId="0" applyNumberFormat="0" applyFont="0" applyFill="0" applyBorder="0" applyAlignment="0" applyProtection="0">
      <protection locked="0"/>
    </xf>
    <xf numFmtId="0" fontId="15" fillId="0" borderId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178" fontId="20" fillId="0" borderId="0"/>
    <xf numFmtId="0" fontId="5" fillId="0" borderId="0"/>
    <xf numFmtId="178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6" fillId="0" borderId="0"/>
    <xf numFmtId="0" fontId="6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top"/>
    </xf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>
      <alignment vertical="top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0" fillId="0" borderId="0"/>
    <xf numFmtId="178" fontId="20" fillId="0" borderId="0"/>
    <xf numFmtId="0" fontId="6" fillId="0" borderId="0">
      <alignment vertical="top"/>
    </xf>
    <xf numFmtId="0" fontId="6" fillId="0" borderId="0"/>
    <xf numFmtId="178" fontId="20" fillId="0" borderId="0"/>
    <xf numFmtId="0" fontId="6" fillId="0" borderId="0"/>
    <xf numFmtId="0" fontId="6" fillId="0" borderId="0">
      <alignment vertical="top"/>
    </xf>
    <xf numFmtId="0" fontId="5" fillId="0" borderId="0"/>
    <xf numFmtId="164" fontId="2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8" fillId="0" borderId="54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9" fillId="0" borderId="0"/>
    <xf numFmtId="9" fontId="49" fillId="0" borderId="0" applyFont="0" applyFill="0" applyBorder="0" applyAlignment="0" applyProtection="0"/>
    <xf numFmtId="0" fontId="4" fillId="0" borderId="0"/>
    <xf numFmtId="0" fontId="50" fillId="0" borderId="0"/>
    <xf numFmtId="0" fontId="6" fillId="0" borderId="0"/>
    <xf numFmtId="0" fontId="6" fillId="0" borderId="0"/>
    <xf numFmtId="0" fontId="6" fillId="0" borderId="0"/>
    <xf numFmtId="165" fontId="49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58" fillId="0" borderId="0"/>
  </cellStyleXfs>
  <cellXfs count="1008">
    <xf numFmtId="0" fontId="0" fillId="0" borderId="0" xfId="0" applyAlignment="1"/>
    <xf numFmtId="0" fontId="6" fillId="0" borderId="0" xfId="6"/>
    <xf numFmtId="0" fontId="6" fillId="0" borderId="1" xfId="6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8" fillId="0" borderId="0" xfId="6" applyFont="1" applyAlignment="1">
      <alignment horizontal="left" vertical="top"/>
    </xf>
    <xf numFmtId="0" fontId="8" fillId="0" borderId="0" xfId="6" applyFont="1" applyAlignment="1">
      <alignment horizontal="left" vertical="top" wrapText="1"/>
    </xf>
    <xf numFmtId="0" fontId="8" fillId="0" borderId="4" xfId="6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>
      <alignment vertical="top"/>
    </xf>
    <xf numFmtId="0" fontId="6" fillId="0" borderId="5" xfId="0" applyFont="1" applyBorder="1">
      <alignment vertical="top"/>
    </xf>
    <xf numFmtId="0" fontId="6" fillId="0" borderId="5" xfId="0" applyFont="1" applyBorder="1" applyAlignment="1">
      <alignment vertical="top" wrapText="1"/>
    </xf>
    <xf numFmtId="0" fontId="0" fillId="0" borderId="5" xfId="0" applyBorder="1">
      <alignment vertical="top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12" fillId="0" borderId="5" xfId="0" applyFont="1" applyBorder="1">
      <alignment vertical="top"/>
    </xf>
    <xf numFmtId="0" fontId="8" fillId="0" borderId="5" xfId="0" applyFont="1" applyBorder="1">
      <alignment vertical="top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6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6" fillId="0" borderId="5" xfId="2" applyBorder="1">
      <alignment vertical="top"/>
    </xf>
    <xf numFmtId="0" fontId="6" fillId="0" borderId="0" xfId="6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>
      <alignment vertical="top"/>
    </xf>
    <xf numFmtId="0" fontId="0" fillId="0" borderId="5" xfId="0" applyBorder="1" applyAlignment="1">
      <alignment horizontal="center" vertical="top"/>
    </xf>
    <xf numFmtId="2" fontId="0" fillId="0" borderId="5" xfId="0" applyNumberFormat="1" applyBorder="1" applyAlignment="1">
      <alignment horizontal="right" vertical="top"/>
    </xf>
    <xf numFmtId="3" fontId="6" fillId="0" borderId="5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4" fontId="6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 vertical="top" wrapText="1"/>
    </xf>
    <xf numFmtId="0" fontId="6" fillId="0" borderId="0" xfId="7"/>
    <xf numFmtId="0" fontId="8" fillId="0" borderId="5" xfId="7" applyFont="1" applyBorder="1" applyAlignment="1">
      <alignment vertical="top" wrapText="1"/>
    </xf>
    <xf numFmtId="0" fontId="6" fillId="0" borderId="5" xfId="7" applyBorder="1" applyAlignment="1">
      <alignment vertical="top"/>
    </xf>
    <xf numFmtId="0" fontId="6" fillId="0" borderId="5" xfId="7" applyBorder="1" applyAlignment="1">
      <alignment vertical="top" wrapText="1"/>
    </xf>
    <xf numFmtId="0" fontId="8" fillId="0" borderId="0" xfId="7" applyFont="1" applyAlignment="1">
      <alignment vertical="top"/>
    </xf>
    <xf numFmtId="4" fontId="6" fillId="0" borderId="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4" fontId="8" fillId="0" borderId="0" xfId="0" applyNumberFormat="1" applyFont="1" applyAlignment="1">
      <alignment horizontal="right" vertical="top" wrapText="1"/>
    </xf>
    <xf numFmtId="4" fontId="6" fillId="0" borderId="1" xfId="0" applyNumberFormat="1" applyFont="1" applyBorder="1" applyAlignment="1">
      <alignment vertical="top" wrapText="1"/>
    </xf>
    <xf numFmtId="4" fontId="6" fillId="0" borderId="0" xfId="0" applyNumberFormat="1" applyFont="1" applyAlignment="1">
      <alignment vertical="top" wrapText="1"/>
    </xf>
    <xf numFmtId="1" fontId="8" fillId="0" borderId="4" xfId="6" applyNumberFormat="1" applyFont="1" applyBorder="1" applyAlignment="1">
      <alignment horizontal="center" vertical="top" wrapText="1"/>
    </xf>
    <xf numFmtId="4" fontId="8" fillId="0" borderId="4" xfId="6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center" vertical="top" wrapText="1"/>
    </xf>
    <xf numFmtId="0" fontId="13" fillId="0" borderId="5" xfId="0" applyFont="1" applyBorder="1">
      <alignment vertical="top"/>
    </xf>
    <xf numFmtId="0" fontId="6" fillId="0" borderId="1" xfId="6" applyBorder="1" applyAlignment="1">
      <alignment horizontal="center" vertical="top" wrapText="1"/>
    </xf>
    <xf numFmtId="1" fontId="6" fillId="0" borderId="1" xfId="6" applyNumberFormat="1" applyBorder="1" applyAlignment="1">
      <alignment horizontal="center" vertical="top" wrapText="1"/>
    </xf>
    <xf numFmtId="4" fontId="6" fillId="0" borderId="1" xfId="6" applyNumberFormat="1" applyBorder="1" applyAlignment="1">
      <alignment horizontal="right" vertical="top" wrapText="1"/>
    </xf>
    <xf numFmtId="0" fontId="8" fillId="0" borderId="0" xfId="6" applyFont="1" applyAlignment="1">
      <alignment horizontal="center" vertical="top" wrapText="1"/>
    </xf>
    <xf numFmtId="1" fontId="8" fillId="0" borderId="0" xfId="6" applyNumberFormat="1" applyFont="1" applyAlignment="1">
      <alignment horizontal="center" vertical="top" wrapText="1"/>
    </xf>
    <xf numFmtId="4" fontId="8" fillId="0" borderId="0" xfId="6" applyNumberFormat="1" applyFont="1" applyAlignment="1">
      <alignment horizontal="right" vertical="top" wrapText="1"/>
    </xf>
    <xf numFmtId="0" fontId="6" fillId="0" borderId="0" xfId="6" applyAlignment="1">
      <alignment horizontal="center" vertical="top"/>
    </xf>
    <xf numFmtId="0" fontId="6" fillId="0" borderId="0" xfId="6" applyAlignment="1">
      <alignment horizontal="right" vertical="top"/>
    </xf>
    <xf numFmtId="4" fontId="6" fillId="0" borderId="2" xfId="0" applyNumberFormat="1" applyFont="1" applyBorder="1" applyAlignment="1">
      <alignment horizontal="right" vertical="top" wrapText="1"/>
    </xf>
    <xf numFmtId="37" fontId="6" fillId="0" borderId="5" xfId="0" applyNumberFormat="1" applyFont="1" applyBorder="1" applyAlignment="1">
      <alignment horizontal="center" vertical="top" wrapText="1"/>
    </xf>
    <xf numFmtId="37" fontId="6" fillId="0" borderId="6" xfId="0" applyNumberFormat="1" applyFont="1" applyBorder="1" applyAlignment="1">
      <alignment horizontal="center" vertical="top" wrapText="1"/>
    </xf>
    <xf numFmtId="4" fontId="6" fillId="0" borderId="0" xfId="6" applyNumberFormat="1" applyAlignment="1">
      <alignment horizontal="right" vertical="top"/>
    </xf>
    <xf numFmtId="0" fontId="6" fillId="0" borderId="5" xfId="7" applyBorder="1" applyAlignment="1">
      <alignment horizontal="center" vertical="top"/>
    </xf>
    <xf numFmtId="0" fontId="6" fillId="0" borderId="5" xfId="7" applyBorder="1" applyAlignment="1">
      <alignment horizontal="center" vertical="top" wrapText="1"/>
    </xf>
    <xf numFmtId="0" fontId="6" fillId="0" borderId="1" xfId="7" applyBorder="1" applyAlignment="1">
      <alignment vertical="top" wrapText="1"/>
    </xf>
    <xf numFmtId="0" fontId="6" fillId="0" borderId="1" xfId="7" applyBorder="1" applyAlignment="1">
      <alignment horizontal="center" vertical="top" wrapText="1"/>
    </xf>
    <xf numFmtId="0" fontId="8" fillId="0" borderId="0" xfId="7" applyFont="1" applyAlignment="1">
      <alignment horizontal="center" vertical="top" wrapText="1"/>
    </xf>
    <xf numFmtId="0" fontId="6" fillId="0" borderId="5" xfId="2" applyBorder="1" applyAlignment="1">
      <alignment horizontal="center" vertical="top"/>
    </xf>
    <xf numFmtId="2" fontId="6" fillId="0" borderId="5" xfId="2" applyNumberFormat="1" applyBorder="1" applyAlignment="1">
      <alignment horizontal="right" vertical="top"/>
    </xf>
    <xf numFmtId="0" fontId="8" fillId="0" borderId="5" xfId="2" applyFont="1" applyBorder="1" applyAlignment="1">
      <alignment vertical="top" wrapText="1"/>
    </xf>
    <xf numFmtId="0" fontId="6" fillId="0" borderId="5" xfId="2" applyBorder="1" applyAlignment="1">
      <alignment horizontal="center" vertical="top" wrapText="1"/>
    </xf>
    <xf numFmtId="4" fontId="6" fillId="0" borderId="5" xfId="2" applyNumberFormat="1" applyBorder="1" applyAlignment="1">
      <alignment horizontal="center" vertical="top" wrapText="1"/>
    </xf>
    <xf numFmtId="4" fontId="6" fillId="0" borderId="5" xfId="2" applyNumberFormat="1" applyBorder="1" applyAlignment="1">
      <alignment horizontal="right" vertical="top" wrapText="1"/>
    </xf>
    <xf numFmtId="0" fontId="11" fillId="0" borderId="5" xfId="2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9" fillId="0" borderId="0" xfId="5" applyFont="1"/>
    <xf numFmtId="4" fontId="9" fillId="0" borderId="0" xfId="5" applyNumberFormat="1" applyFont="1"/>
    <xf numFmtId="0" fontId="14" fillId="1" borderId="7" xfId="0" applyFont="1" applyFill="1" applyBorder="1" applyAlignment="1">
      <alignment horizontal="left"/>
    </xf>
    <xf numFmtId="0" fontId="15" fillId="1" borderId="8" xfId="0" applyFont="1" applyFill="1" applyBorder="1">
      <alignment vertical="top"/>
    </xf>
    <xf numFmtId="0" fontId="16" fillId="1" borderId="8" xfId="0" applyFont="1" applyFill="1" applyBorder="1">
      <alignment vertical="top"/>
    </xf>
    <xf numFmtId="4" fontId="16" fillId="1" borderId="9" xfId="0" applyNumberFormat="1" applyFont="1" applyFill="1" applyBorder="1">
      <alignment vertical="top"/>
    </xf>
    <xf numFmtId="0" fontId="15" fillId="1" borderId="10" xfId="0" applyFont="1" applyFill="1" applyBorder="1" applyAlignment="1">
      <alignment horizontal="left"/>
    </xf>
    <xf numFmtId="0" fontId="15" fillId="1" borderId="0" xfId="0" applyFont="1" applyFill="1">
      <alignment vertical="top"/>
    </xf>
    <xf numFmtId="0" fontId="16" fillId="1" borderId="0" xfId="0" applyFont="1" applyFill="1">
      <alignment vertical="top"/>
    </xf>
    <xf numFmtId="4" fontId="16" fillId="1" borderId="11" xfId="0" applyNumberFormat="1" applyFont="1" applyFill="1" applyBorder="1">
      <alignment vertical="top"/>
    </xf>
    <xf numFmtId="0" fontId="16" fillId="1" borderId="13" xfId="0" applyFont="1" applyFill="1" applyBorder="1">
      <alignment vertical="top"/>
    </xf>
    <xf numFmtId="0" fontId="17" fillId="0" borderId="0" xfId="0" applyFont="1">
      <alignment vertical="top"/>
    </xf>
    <xf numFmtId="0" fontId="10" fillId="0" borderId="0" xfId="5" applyFont="1"/>
    <xf numFmtId="0" fontId="9" fillId="0" borderId="0" xfId="0" applyFont="1">
      <alignment vertical="top"/>
    </xf>
    <xf numFmtId="0" fontId="17" fillId="0" borderId="0" xfId="0" applyFont="1" applyAlignment="1">
      <alignment horizontal="left"/>
    </xf>
    <xf numFmtId="4" fontId="17" fillId="0" borderId="0" xfId="0" applyNumberFormat="1" applyFont="1">
      <alignment vertical="top"/>
    </xf>
    <xf numFmtId="1" fontId="6" fillId="0" borderId="5" xfId="2" applyNumberFormat="1" applyBorder="1">
      <alignment vertical="top"/>
    </xf>
    <xf numFmtId="1" fontId="6" fillId="0" borderId="5" xfId="2" applyNumberFormat="1" applyBorder="1" applyAlignment="1">
      <alignment vertical="top" wrapText="1"/>
    </xf>
    <xf numFmtId="1" fontId="6" fillId="0" borderId="1" xfId="6" applyNumberFormat="1" applyBorder="1" applyAlignment="1">
      <alignment horizontal="left" vertical="top" wrapText="1"/>
    </xf>
    <xf numFmtId="1" fontId="8" fillId="0" borderId="0" xfId="6" applyNumberFormat="1" applyFont="1" applyAlignment="1">
      <alignment horizontal="left" vertical="top"/>
    </xf>
    <xf numFmtId="1" fontId="6" fillId="0" borderId="0" xfId="6" applyNumberFormat="1" applyAlignment="1">
      <alignment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49" fontId="6" fillId="0" borderId="5" xfId="0" applyNumberFormat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3" fontId="6" fillId="0" borderId="5" xfId="7" applyNumberFormat="1" applyBorder="1" applyAlignment="1">
      <alignment horizontal="center" vertical="top"/>
    </xf>
    <xf numFmtId="3" fontId="6" fillId="0" borderId="5" xfId="7" applyNumberFormat="1" applyBorder="1" applyAlignment="1">
      <alignment horizontal="center" vertical="top" wrapText="1"/>
    </xf>
    <xf numFmtId="3" fontId="6" fillId="0" borderId="1" xfId="7" applyNumberFormat="1" applyBorder="1" applyAlignment="1">
      <alignment horizontal="center" vertical="top" wrapText="1"/>
    </xf>
    <xf numFmtId="3" fontId="8" fillId="0" borderId="0" xfId="7" applyNumberFormat="1" applyFont="1" applyAlignment="1">
      <alignment horizontal="center" vertical="top" wrapText="1"/>
    </xf>
    <xf numFmtId="0" fontId="8" fillId="0" borderId="0" xfId="7" applyFont="1" applyAlignment="1">
      <alignment vertical="top" wrapText="1"/>
    </xf>
    <xf numFmtId="0" fontId="6" fillId="0" borderId="0" xfId="6" applyAlignment="1">
      <alignment vertical="top" wrapText="1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6" fillId="0" borderId="0" xfId="6" applyAlignment="1">
      <alignment horizontal="center"/>
    </xf>
    <xf numFmtId="169" fontId="17" fillId="0" borderId="25" xfId="10" applyNumberFormat="1" applyFont="1" applyBorder="1"/>
    <xf numFmtId="169" fontId="17" fillId="0" borderId="15" xfId="10" applyNumberFormat="1" applyFont="1" applyBorder="1"/>
    <xf numFmtId="169" fontId="17" fillId="0" borderId="26" xfId="10" applyNumberFormat="1" applyFont="1" applyBorder="1"/>
    <xf numFmtId="169" fontId="16" fillId="0" borderId="27" xfId="10" applyNumberFormat="1" applyFont="1" applyBorder="1"/>
    <xf numFmtId="169" fontId="17" fillId="0" borderId="0" xfId="10" applyNumberFormat="1" applyFont="1"/>
    <xf numFmtId="169" fontId="17" fillId="0" borderId="0" xfId="10" applyNumberFormat="1" applyFont="1" applyAlignment="1">
      <alignment horizontal="right"/>
    </xf>
    <xf numFmtId="169" fontId="17" fillId="0" borderId="28" xfId="10" applyNumberFormat="1" applyFont="1" applyBorder="1"/>
    <xf numFmtId="169" fontId="21" fillId="0" borderId="27" xfId="10" applyNumberFormat="1" applyFont="1" applyBorder="1"/>
    <xf numFmtId="1" fontId="21" fillId="0" borderId="0" xfId="10" applyNumberFormat="1" applyFont="1"/>
    <xf numFmtId="169" fontId="17" fillId="0" borderId="27" xfId="10" applyNumberFormat="1" applyFont="1" applyBorder="1"/>
    <xf numFmtId="169" fontId="17" fillId="0" borderId="28" xfId="10" applyNumberFormat="1" applyFont="1" applyBorder="1" applyAlignment="1">
      <alignment horizontal="right"/>
    </xf>
    <xf numFmtId="169" fontId="22" fillId="0" borderId="27" xfId="10" applyNumberFormat="1" applyFont="1" applyBorder="1"/>
    <xf numFmtId="169" fontId="22" fillId="0" borderId="0" xfId="10" applyNumberFormat="1" applyFont="1"/>
    <xf numFmtId="169" fontId="22" fillId="0" borderId="0" xfId="10" applyNumberFormat="1" applyFont="1" applyAlignment="1">
      <alignment horizontal="right"/>
    </xf>
    <xf numFmtId="169" fontId="22" fillId="0" borderId="28" xfId="10" applyNumberFormat="1" applyFont="1" applyBorder="1" applyAlignment="1">
      <alignment horizontal="right"/>
    </xf>
    <xf numFmtId="169" fontId="17" fillId="0" borderId="29" xfId="10" applyNumberFormat="1" applyFont="1" applyBorder="1"/>
    <xf numFmtId="169" fontId="17" fillId="0" borderId="13" xfId="10" applyNumberFormat="1" applyFont="1" applyBorder="1" applyAlignment="1">
      <alignment horizontal="right"/>
    </xf>
    <xf numFmtId="169" fontId="17" fillId="0" borderId="13" xfId="10" applyNumberFormat="1" applyFont="1" applyBorder="1"/>
    <xf numFmtId="169" fontId="17" fillId="0" borderId="30" xfId="10" applyNumberFormat="1" applyFont="1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 wrapText="1"/>
    </xf>
    <xf numFmtId="0" fontId="12" fillId="0" borderId="22" xfId="0" applyFont="1" applyBorder="1">
      <alignment vertical="top"/>
    </xf>
    <xf numFmtId="49" fontId="23" fillId="0" borderId="22" xfId="11" applyNumberFormat="1" applyFont="1" applyBorder="1" applyAlignment="1">
      <alignment horizontal="center" vertical="top" wrapText="1"/>
    </xf>
    <xf numFmtId="0" fontId="12" fillId="0" borderId="22" xfId="0" applyFont="1" applyBorder="1" applyAlignment="1"/>
    <xf numFmtId="4" fontId="23" fillId="0" borderId="22" xfId="1" applyNumberFormat="1" applyFont="1" applyBorder="1" applyAlignment="1">
      <alignment horizontal="right" wrapText="1"/>
    </xf>
    <xf numFmtId="0" fontId="12" fillId="0" borderId="22" xfId="0" applyFont="1" applyBorder="1" applyAlignment="1">
      <alignment horizontal="center" vertical="top"/>
    </xf>
    <xf numFmtId="0" fontId="12" fillId="0" borderId="22" xfId="0" applyFont="1" applyBorder="1" applyAlignment="1">
      <alignment horizontal="center"/>
    </xf>
    <xf numFmtId="0" fontId="9" fillId="0" borderId="5" xfId="12" applyBorder="1" applyAlignment="1">
      <alignment vertical="top" wrapText="1"/>
    </xf>
    <xf numFmtId="0" fontId="9" fillId="0" borderId="5" xfId="12" applyBorder="1" applyAlignment="1">
      <alignment horizontal="center" wrapText="1"/>
    </xf>
    <xf numFmtId="3" fontId="9" fillId="0" borderId="5" xfId="12" applyNumberFormat="1" applyBorder="1" applyAlignment="1">
      <alignment horizontal="center" wrapText="1"/>
    </xf>
    <xf numFmtId="0" fontId="9" fillId="0" borderId="0" xfId="13"/>
    <xf numFmtId="0" fontId="9" fillId="0" borderId="5" xfId="12" applyBorder="1">
      <alignment vertical="top"/>
    </xf>
    <xf numFmtId="0" fontId="9" fillId="0" borderId="5" xfId="12" applyBorder="1" applyAlignment="1">
      <alignment horizontal="center"/>
    </xf>
    <xf numFmtId="3" fontId="9" fillId="0" borderId="5" xfId="12" applyNumberFormat="1" applyBorder="1" applyAlignment="1">
      <alignment horizontal="center"/>
    </xf>
    <xf numFmtId="0" fontId="0" fillId="0" borderId="5" xfId="0" quotePrefix="1" applyBorder="1">
      <alignment vertical="top"/>
    </xf>
    <xf numFmtId="0" fontId="0" fillId="0" borderId="5" xfId="0" quotePrefix="1" applyBorder="1" applyAlignment="1">
      <alignment vertical="top" wrapText="1"/>
    </xf>
    <xf numFmtId="0" fontId="0" fillId="0" borderId="0" xfId="0" applyAlignment="1">
      <alignment horizontal="center"/>
    </xf>
    <xf numFmtId="0" fontId="6" fillId="0" borderId="5" xfId="7" applyBorder="1" applyAlignment="1">
      <alignment horizontal="center" wrapText="1"/>
    </xf>
    <xf numFmtId="3" fontId="6" fillId="0" borderId="5" xfId="7" applyNumberFormat="1" applyBorder="1" applyAlignment="1">
      <alignment horizontal="center" wrapText="1"/>
    </xf>
    <xf numFmtId="2" fontId="0" fillId="0" borderId="5" xfId="0" applyNumberFormat="1" applyBorder="1" applyAlignment="1">
      <alignment horizontal="right"/>
    </xf>
    <xf numFmtId="37" fontId="6" fillId="0" borderId="5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right" wrapText="1"/>
    </xf>
    <xf numFmtId="4" fontId="6" fillId="0" borderId="5" xfId="0" applyNumberFormat="1" applyFont="1" applyBorder="1" applyAlignment="1">
      <alignment horizontal="center" wrapText="1"/>
    </xf>
    <xf numFmtId="169" fontId="16" fillId="0" borderId="0" xfId="10" applyNumberFormat="1" applyFont="1" applyAlignment="1">
      <alignment horizontal="right"/>
    </xf>
    <xf numFmtId="169" fontId="16" fillId="0" borderId="13" xfId="10" applyNumberFormat="1" applyFont="1" applyBorder="1" applyAlignment="1">
      <alignment horizontal="right"/>
    </xf>
    <xf numFmtId="169" fontId="17" fillId="4" borderId="0" xfId="10" applyNumberFormat="1" applyFont="1" applyFill="1"/>
    <xf numFmtId="169" fontId="17" fillId="4" borderId="0" xfId="10" applyNumberFormat="1" applyFont="1" applyFill="1" applyAlignment="1">
      <alignment horizontal="right"/>
    </xf>
    <xf numFmtId="169" fontId="22" fillId="4" borderId="0" xfId="10" applyNumberFormat="1" applyFont="1" applyFill="1"/>
    <xf numFmtId="0" fontId="6" fillId="0" borderId="0" xfId="5" applyFont="1"/>
    <xf numFmtId="0" fontId="8" fillId="0" borderId="32" xfId="6" applyFont="1" applyBorder="1" applyAlignment="1">
      <alignment horizontal="center" vertical="top" wrapText="1"/>
    </xf>
    <xf numFmtId="0" fontId="8" fillId="0" borderId="33" xfId="6" applyFont="1" applyBorder="1" applyAlignment="1">
      <alignment horizontal="center" vertical="top" wrapText="1"/>
    </xf>
    <xf numFmtId="1" fontId="8" fillId="0" borderId="33" xfId="6" applyNumberFormat="1" applyFont="1" applyBorder="1" applyAlignment="1">
      <alignment horizontal="center" vertical="top" wrapText="1"/>
    </xf>
    <xf numFmtId="4" fontId="8" fillId="0" borderId="34" xfId="6" applyNumberFormat="1" applyFont="1" applyBorder="1" applyAlignment="1">
      <alignment horizontal="right" vertical="top" wrapText="1"/>
    </xf>
    <xf numFmtId="0" fontId="8" fillId="0" borderId="35" xfId="6" applyFont="1" applyBorder="1" applyAlignment="1">
      <alignment horizontal="center" vertical="top" wrapText="1"/>
    </xf>
    <xf numFmtId="0" fontId="0" fillId="0" borderId="37" xfId="0" applyBorder="1">
      <alignment vertical="top"/>
    </xf>
    <xf numFmtId="0" fontId="6" fillId="0" borderId="37" xfId="0" applyFont="1" applyBorder="1" applyAlignment="1">
      <alignment vertical="top" wrapText="1"/>
    </xf>
    <xf numFmtId="0" fontId="6" fillId="0" borderId="37" xfId="0" applyFont="1" applyBorder="1">
      <alignment vertical="top"/>
    </xf>
    <xf numFmtId="0" fontId="6" fillId="0" borderId="38" xfId="6" applyBorder="1" applyAlignment="1">
      <alignment horizontal="left" vertical="top" wrapText="1"/>
    </xf>
    <xf numFmtId="0" fontId="6" fillId="0" borderId="27" xfId="6" applyBorder="1" applyAlignment="1">
      <alignment horizontal="left" vertical="top" wrapText="1"/>
    </xf>
    <xf numFmtId="0" fontId="6" fillId="0" borderId="29" xfId="6" applyBorder="1" applyAlignment="1">
      <alignment horizontal="left" vertical="top" wrapText="1"/>
    </xf>
    <xf numFmtId="0" fontId="6" fillId="0" borderId="13" xfId="6" applyBorder="1" applyAlignment="1">
      <alignment horizontal="left" vertical="top" wrapText="1"/>
    </xf>
    <xf numFmtId="0" fontId="8" fillId="0" borderId="13" xfId="6" applyFont="1" applyBorder="1" applyAlignment="1">
      <alignment horizontal="left" vertical="top" wrapText="1"/>
    </xf>
    <xf numFmtId="0" fontId="6" fillId="0" borderId="13" xfId="6" applyBorder="1" applyAlignment="1">
      <alignment horizontal="center" vertical="top" wrapText="1"/>
    </xf>
    <xf numFmtId="1" fontId="6" fillId="0" borderId="13" xfId="6" applyNumberFormat="1" applyBorder="1" applyAlignment="1">
      <alignment horizontal="center" vertical="top" wrapText="1"/>
    </xf>
    <xf numFmtId="4" fontId="6" fillId="0" borderId="13" xfId="6" applyNumberFormat="1" applyBorder="1" applyAlignment="1">
      <alignment horizontal="right" vertical="top" wrapText="1"/>
    </xf>
    <xf numFmtId="4" fontId="8" fillId="0" borderId="28" xfId="6" applyNumberFormat="1" applyFont="1" applyBorder="1" applyAlignment="1">
      <alignment horizontal="right" vertical="top" wrapText="1"/>
    </xf>
    <xf numFmtId="0" fontId="6" fillId="0" borderId="37" xfId="2" applyBorder="1">
      <alignment vertical="top"/>
    </xf>
    <xf numFmtId="4" fontId="6" fillId="0" borderId="28" xfId="6" applyNumberFormat="1" applyBorder="1" applyAlignment="1">
      <alignment horizontal="right" vertical="top" wrapText="1"/>
    </xf>
    <xf numFmtId="4" fontId="6" fillId="0" borderId="36" xfId="2" applyNumberFormat="1" applyBorder="1" applyAlignment="1">
      <alignment horizontal="right" vertical="top" wrapText="1"/>
    </xf>
    <xf numFmtId="0" fontId="0" fillId="0" borderId="37" xfId="0" applyBorder="1" applyAlignment="1">
      <alignment vertical="top" wrapText="1"/>
    </xf>
    <xf numFmtId="0" fontId="6" fillId="0" borderId="37" xfId="2" applyBorder="1" applyAlignment="1">
      <alignment vertical="top" wrapText="1"/>
    </xf>
    <xf numFmtId="0" fontId="6" fillId="0" borderId="28" xfId="6" applyBorder="1" applyAlignment="1">
      <alignment horizontal="right" vertical="top"/>
    </xf>
    <xf numFmtId="4" fontId="6" fillId="0" borderId="39" xfId="6" applyNumberFormat="1" applyBorder="1" applyAlignment="1">
      <alignment horizontal="right" vertical="top" wrapText="1"/>
    </xf>
    <xf numFmtId="4" fontId="8" fillId="0" borderId="36" xfId="0" applyNumberFormat="1" applyFont="1" applyBorder="1" applyAlignment="1">
      <alignment horizontal="right" vertical="top" wrapText="1"/>
    </xf>
    <xf numFmtId="1" fontId="6" fillId="0" borderId="13" xfId="6" applyNumberFormat="1" applyBorder="1" applyAlignment="1">
      <alignment horizontal="left" vertical="top" wrapText="1"/>
    </xf>
    <xf numFmtId="4" fontId="6" fillId="0" borderId="40" xfId="6" applyNumberFormat="1" applyBorder="1" applyAlignment="1">
      <alignment horizontal="right" vertical="top" wrapText="1"/>
    </xf>
    <xf numFmtId="0" fontId="8" fillId="0" borderId="32" xfId="7" applyFont="1" applyBorder="1" applyAlignment="1">
      <alignment horizontal="center" vertical="top" wrapText="1"/>
    </xf>
    <xf numFmtId="0" fontId="8" fillId="0" borderId="33" xfId="7" applyFont="1" applyBorder="1" applyAlignment="1">
      <alignment horizontal="center" vertical="top" wrapText="1"/>
    </xf>
    <xf numFmtId="3" fontId="8" fillId="0" borderId="33" xfId="7" applyNumberFormat="1" applyFont="1" applyBorder="1" applyAlignment="1">
      <alignment horizontal="center" vertical="top" wrapText="1"/>
    </xf>
    <xf numFmtId="4" fontId="8" fillId="0" borderId="33" xfId="7" applyNumberFormat="1" applyFont="1" applyBorder="1" applyAlignment="1">
      <alignment horizontal="center" vertical="top" wrapText="1"/>
    </xf>
    <xf numFmtId="4" fontId="8" fillId="0" borderId="34" xfId="7" applyNumberFormat="1" applyFont="1" applyBorder="1" applyAlignment="1">
      <alignment horizontal="center" vertical="top" wrapText="1"/>
    </xf>
    <xf numFmtId="0" fontId="6" fillId="0" borderId="37" xfId="7" applyBorder="1" applyAlignment="1">
      <alignment vertical="top" wrapText="1"/>
    </xf>
    <xf numFmtId="0" fontId="6" fillId="0" borderId="37" xfId="7" applyBorder="1" applyAlignment="1">
      <alignment vertical="top"/>
    </xf>
    <xf numFmtId="4" fontId="6" fillId="0" borderId="36" xfId="7" applyNumberFormat="1" applyBorder="1"/>
    <xf numFmtId="0" fontId="0" fillId="0" borderId="37" xfId="7" applyFont="1" applyBorder="1" applyAlignment="1">
      <alignment vertical="top" wrapText="1"/>
    </xf>
    <xf numFmtId="0" fontId="6" fillId="0" borderId="38" xfId="7" applyBorder="1" applyAlignment="1">
      <alignment vertical="top" wrapText="1"/>
    </xf>
    <xf numFmtId="0" fontId="6" fillId="0" borderId="27" xfId="7" applyBorder="1" applyAlignment="1">
      <alignment vertical="top" wrapText="1"/>
    </xf>
    <xf numFmtId="0" fontId="6" fillId="0" borderId="29" xfId="7" applyBorder="1" applyAlignment="1">
      <alignment vertical="top" wrapText="1"/>
    </xf>
    <xf numFmtId="0" fontId="6" fillId="0" borderId="13" xfId="7" applyBorder="1" applyAlignment="1">
      <alignment vertical="top" wrapText="1"/>
    </xf>
    <xf numFmtId="0" fontId="6" fillId="0" borderId="13" xfId="7" applyBorder="1" applyAlignment="1">
      <alignment horizontal="center" vertical="top" wrapText="1"/>
    </xf>
    <xf numFmtId="3" fontId="6" fillId="0" borderId="13" xfId="7" applyNumberFormat="1" applyBorder="1" applyAlignment="1">
      <alignment horizontal="center" vertical="top" wrapText="1"/>
    </xf>
    <xf numFmtId="4" fontId="6" fillId="0" borderId="36" xfId="0" applyNumberFormat="1" applyFont="1" applyBorder="1" applyAlignment="1">
      <alignment horizontal="right" vertical="top" wrapText="1"/>
    </xf>
    <xf numFmtId="4" fontId="6" fillId="0" borderId="28" xfId="0" applyNumberFormat="1" applyFont="1" applyBorder="1" applyAlignment="1">
      <alignment horizontal="right" vertical="top" wrapText="1"/>
    </xf>
    <xf numFmtId="4" fontId="6" fillId="0" borderId="36" xfId="0" applyNumberFormat="1" applyFont="1" applyBorder="1" applyAlignment="1">
      <alignment horizontal="right" wrapText="1"/>
    </xf>
    <xf numFmtId="4" fontId="6" fillId="0" borderId="28" xfId="6" applyNumberFormat="1" applyBorder="1" applyAlignment="1">
      <alignment horizontal="right" vertical="top"/>
    </xf>
    <xf numFmtId="0" fontId="6" fillId="0" borderId="41" xfId="0" applyFont="1" applyBorder="1" applyAlignment="1">
      <alignment vertical="top" wrapText="1"/>
    </xf>
    <xf numFmtId="4" fontId="6" fillId="0" borderId="42" xfId="6" applyNumberFormat="1" applyBorder="1" applyAlignment="1">
      <alignment horizontal="right" vertical="top"/>
    </xf>
    <xf numFmtId="0" fontId="6" fillId="0" borderId="38" xfId="0" applyFont="1" applyBorder="1" applyAlignment="1">
      <alignment vertical="top" wrapText="1"/>
    </xf>
    <xf numFmtId="4" fontId="6" fillId="0" borderId="39" xfId="0" applyNumberFormat="1" applyFont="1" applyBorder="1" applyAlignment="1">
      <alignment horizontal="right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4" fontId="8" fillId="0" borderId="33" xfId="0" applyNumberFormat="1" applyFont="1" applyBorder="1" applyAlignment="1">
      <alignment horizontal="center" vertical="top" wrapText="1"/>
    </xf>
    <xf numFmtId="4" fontId="8" fillId="0" borderId="34" xfId="0" applyNumberFormat="1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4" fontId="8" fillId="0" borderId="36" xfId="0" applyNumberFormat="1" applyFont="1" applyBorder="1" applyAlignment="1">
      <alignment horizontal="center" vertical="top" wrapText="1"/>
    </xf>
    <xf numFmtId="4" fontId="6" fillId="0" borderId="36" xfId="0" applyNumberFormat="1" applyFont="1" applyBorder="1" applyAlignment="1">
      <alignment vertical="top" wrapText="1"/>
    </xf>
    <xf numFmtId="4" fontId="6" fillId="0" borderId="36" xfId="0" applyNumberFormat="1" applyFont="1" applyBorder="1" applyAlignment="1">
      <alignment wrapText="1"/>
    </xf>
    <xf numFmtId="0" fontId="0" fillId="0" borderId="43" xfId="0" applyBorder="1">
      <alignment vertical="top"/>
    </xf>
    <xf numFmtId="4" fontId="6" fillId="0" borderId="39" xfId="0" applyNumberFormat="1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4" fontId="8" fillId="0" borderId="36" xfId="0" applyNumberFormat="1" applyFont="1" applyBorder="1" applyAlignment="1">
      <alignment vertical="top" wrapText="1"/>
    </xf>
    <xf numFmtId="0" fontId="6" fillId="0" borderId="29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center" vertical="top" wrapText="1"/>
    </xf>
    <xf numFmtId="4" fontId="6" fillId="0" borderId="13" xfId="0" applyNumberFormat="1" applyFont="1" applyBorder="1" applyAlignment="1">
      <alignment vertical="top" wrapText="1"/>
    </xf>
    <xf numFmtId="4" fontId="6" fillId="0" borderId="40" xfId="0" applyNumberFormat="1" applyFont="1" applyBorder="1" applyAlignment="1">
      <alignment vertical="top" wrapText="1"/>
    </xf>
    <xf numFmtId="4" fontId="8" fillId="0" borderId="33" xfId="6" applyNumberFormat="1" applyFont="1" applyBorder="1" applyAlignment="1">
      <alignment horizontal="center" vertical="top" wrapText="1"/>
    </xf>
    <xf numFmtId="0" fontId="9" fillId="0" borderId="37" xfId="12" applyBorder="1">
      <alignment vertical="top"/>
    </xf>
    <xf numFmtId="4" fontId="8" fillId="0" borderId="40" xfId="0" applyNumberFormat="1" applyFont="1" applyBorder="1" applyAlignment="1">
      <alignment horizontal="right" vertical="top" wrapText="1"/>
    </xf>
    <xf numFmtId="4" fontId="8" fillId="0" borderId="33" xfId="0" applyNumberFormat="1" applyFont="1" applyBorder="1" applyAlignment="1">
      <alignment horizontal="right" vertical="top" wrapText="1"/>
    </xf>
    <xf numFmtId="0" fontId="6" fillId="0" borderId="0" xfId="6" applyAlignment="1">
      <alignment wrapText="1"/>
    </xf>
    <xf numFmtId="0" fontId="6" fillId="0" borderId="0" xfId="16" applyAlignment="1">
      <alignment vertical="top" wrapText="1"/>
    </xf>
    <xf numFmtId="0" fontId="26" fillId="2" borderId="13" xfId="16" applyFont="1" applyFill="1" applyBorder="1" applyAlignment="1">
      <alignment horizontal="center"/>
    </xf>
    <xf numFmtId="168" fontId="26" fillId="2" borderId="13" xfId="16" applyNumberFormat="1" applyFont="1" applyFill="1" applyBorder="1" applyAlignment="1">
      <alignment horizontal="center"/>
    </xf>
    <xf numFmtId="0" fontId="26" fillId="2" borderId="46" xfId="16" applyFont="1" applyFill="1" applyBorder="1" applyAlignment="1">
      <alignment horizontal="center"/>
    </xf>
    <xf numFmtId="168" fontId="26" fillId="2" borderId="46" xfId="16" applyNumberFormat="1" applyFont="1" applyFill="1" applyBorder="1" applyAlignment="1">
      <alignment horizontal="center"/>
    </xf>
    <xf numFmtId="0" fontId="6" fillId="0" borderId="0" xfId="16">
      <alignment vertical="top"/>
    </xf>
    <xf numFmtId="4" fontId="6" fillId="0" borderId="5" xfId="16" applyNumberFormat="1" applyBorder="1" applyAlignment="1">
      <alignment horizontal="right" vertical="top" wrapText="1"/>
    </xf>
    <xf numFmtId="4" fontId="6" fillId="0" borderId="5" xfId="16" applyNumberFormat="1" applyBorder="1" applyAlignment="1">
      <alignment horizontal="center" vertical="top" wrapText="1"/>
    </xf>
    <xf numFmtId="3" fontId="6" fillId="0" borderId="5" xfId="16" applyNumberFormat="1" applyBorder="1" applyAlignment="1">
      <alignment horizontal="center" vertical="top" wrapText="1"/>
    </xf>
    <xf numFmtId="0" fontId="6" fillId="0" borderId="5" xfId="16" applyBorder="1" applyAlignment="1">
      <alignment horizontal="center" vertical="top" wrapText="1"/>
    </xf>
    <xf numFmtId="0" fontId="6" fillId="0" borderId="5" xfId="16" applyBorder="1" applyAlignment="1">
      <alignment wrapText="1"/>
    </xf>
    <xf numFmtId="0" fontId="6" fillId="0" borderId="0" xfId="16" applyAlignment="1">
      <alignment horizontal="left" vertical="top" wrapText="1"/>
    </xf>
    <xf numFmtId="4" fontId="8" fillId="0" borderId="0" xfId="16" applyNumberFormat="1" applyFont="1" applyAlignment="1">
      <alignment horizontal="right" vertical="top" wrapText="1"/>
    </xf>
    <xf numFmtId="4" fontId="6" fillId="0" borderId="1" xfId="16" applyNumberFormat="1" applyBorder="1" applyAlignment="1">
      <alignment horizontal="center" vertical="top" wrapText="1"/>
    </xf>
    <xf numFmtId="0" fontId="6" fillId="0" borderId="1" xfId="16" applyBorder="1" applyAlignment="1">
      <alignment horizontal="center" vertical="top" wrapText="1"/>
    </xf>
    <xf numFmtId="0" fontId="6" fillId="0" borderId="1" xfId="16" applyBorder="1" applyAlignment="1">
      <alignment wrapText="1"/>
    </xf>
    <xf numFmtId="0" fontId="6" fillId="0" borderId="1" xfId="16" applyBorder="1" applyAlignment="1">
      <alignment vertical="top" wrapText="1"/>
    </xf>
    <xf numFmtId="0" fontId="6" fillId="0" borderId="5" xfId="16" applyBorder="1" applyAlignment="1">
      <alignment vertical="top" wrapText="1"/>
    </xf>
    <xf numFmtId="4" fontId="6" fillId="0" borderId="5" xfId="16" applyNumberFormat="1" applyBorder="1" applyAlignment="1">
      <alignment horizontal="center" wrapText="1"/>
    </xf>
    <xf numFmtId="3" fontId="6" fillId="0" borderId="5" xfId="16" applyNumberFormat="1" applyBorder="1" applyAlignment="1">
      <alignment horizontal="center" wrapText="1"/>
    </xf>
    <xf numFmtId="0" fontId="6" fillId="0" borderId="5" xfId="16" applyBorder="1" applyAlignment="1">
      <alignment horizontal="center" wrapText="1"/>
    </xf>
    <xf numFmtId="0" fontId="8" fillId="0" borderId="5" xfId="16" applyFont="1" applyBorder="1" applyAlignment="1">
      <alignment vertical="top" wrapText="1"/>
    </xf>
    <xf numFmtId="4" fontId="6" fillId="0" borderId="5" xfId="16" applyNumberFormat="1" applyBorder="1" applyAlignment="1">
      <alignment horizontal="center" vertical="top"/>
    </xf>
    <xf numFmtId="3" fontId="6" fillId="0" borderId="5" xfId="16" applyNumberFormat="1" applyBorder="1" applyAlignment="1">
      <alignment horizontal="center" vertical="top"/>
    </xf>
    <xf numFmtId="0" fontId="6" fillId="0" borderId="5" xfId="16" applyBorder="1" applyAlignment="1">
      <alignment horizontal="center" vertical="top"/>
    </xf>
    <xf numFmtId="0" fontId="6" fillId="0" borderId="5" xfId="16" applyBorder="1">
      <alignment vertical="top"/>
    </xf>
    <xf numFmtId="4" fontId="8" fillId="0" borderId="51" xfId="16" applyNumberFormat="1" applyFont="1" applyBorder="1" applyAlignment="1">
      <alignment horizontal="center" vertical="top" wrapText="1"/>
    </xf>
    <xf numFmtId="0" fontId="8" fillId="0" borderId="51" xfId="16" applyFont="1" applyBorder="1" applyAlignment="1">
      <alignment horizontal="center" vertical="top" wrapText="1"/>
    </xf>
    <xf numFmtId="0" fontId="6" fillId="0" borderId="5" xfId="16" applyBorder="1" applyAlignment="1">
      <alignment horizontal="center"/>
    </xf>
    <xf numFmtId="3" fontId="6" fillId="0" borderId="5" xfId="16" applyNumberFormat="1" applyBorder="1" applyAlignment="1">
      <alignment horizontal="center"/>
    </xf>
    <xf numFmtId="4" fontId="6" fillId="0" borderId="5" xfId="16" applyNumberFormat="1" applyBorder="1" applyAlignment="1">
      <alignment horizontal="center"/>
    </xf>
    <xf numFmtId="4" fontId="6" fillId="0" borderId="1" xfId="16" applyNumberFormat="1" applyBorder="1" applyAlignment="1">
      <alignment horizontal="right" vertical="top" wrapText="1"/>
    </xf>
    <xf numFmtId="0" fontId="6" fillId="0" borderId="0" xfId="16" applyAlignment="1"/>
    <xf numFmtId="0" fontId="8" fillId="0" borderId="32" xfId="64" applyFont="1" applyBorder="1" applyAlignment="1">
      <alignment horizontal="center" vertical="top" wrapText="1"/>
    </xf>
    <xf numFmtId="0" fontId="8" fillId="0" borderId="33" xfId="64" applyFont="1" applyBorder="1" applyAlignment="1">
      <alignment horizontal="center" vertical="top" wrapText="1"/>
    </xf>
    <xf numFmtId="0" fontId="8" fillId="0" borderId="33" xfId="64" applyFont="1" applyBorder="1" applyAlignment="1">
      <alignment vertical="top" wrapText="1"/>
    </xf>
    <xf numFmtId="4" fontId="8" fillId="0" borderId="33" xfId="64" applyNumberFormat="1" applyFont="1" applyBorder="1" applyAlignment="1">
      <alignment horizontal="center" vertical="top" wrapText="1"/>
    </xf>
    <xf numFmtId="4" fontId="8" fillId="0" borderId="34" xfId="64" applyNumberFormat="1" applyFont="1" applyBorder="1" applyAlignment="1">
      <alignment horizontal="center" vertical="top" wrapText="1"/>
    </xf>
    <xf numFmtId="0" fontId="6" fillId="0" borderId="0" xfId="64"/>
    <xf numFmtId="0" fontId="6" fillId="0" borderId="37" xfId="64" applyBorder="1" applyAlignment="1">
      <alignment wrapText="1"/>
    </xf>
    <xf numFmtId="0" fontId="6" fillId="0" borderId="5" xfId="64" applyBorder="1"/>
    <xf numFmtId="4" fontId="6" fillId="0" borderId="5" xfId="64" applyNumberFormat="1" applyBorder="1"/>
    <xf numFmtId="4" fontId="6" fillId="0" borderId="5" xfId="64" applyNumberFormat="1" applyBorder="1" applyAlignment="1">
      <alignment horizontal="right"/>
    </xf>
    <xf numFmtId="4" fontId="6" fillId="0" borderId="36" xfId="64" applyNumberFormat="1" applyBorder="1"/>
    <xf numFmtId="0" fontId="8" fillId="0" borderId="5" xfId="64" applyFont="1" applyBorder="1" applyAlignment="1">
      <alignment vertical="top" wrapText="1"/>
    </xf>
    <xf numFmtId="0" fontId="6" fillId="0" borderId="5" xfId="64" applyBorder="1" applyAlignment="1">
      <alignment wrapText="1"/>
    </xf>
    <xf numFmtId="4" fontId="6" fillId="0" borderId="5" xfId="64" applyNumberFormat="1" applyBorder="1" applyAlignment="1">
      <alignment horizontal="center" wrapText="1"/>
    </xf>
    <xf numFmtId="4" fontId="6" fillId="0" borderId="36" xfId="64" applyNumberFormat="1" applyBorder="1" applyAlignment="1">
      <alignment wrapText="1"/>
    </xf>
    <xf numFmtId="0" fontId="6" fillId="0" borderId="5" xfId="64" applyBorder="1" applyAlignment="1">
      <alignment vertical="top" wrapText="1"/>
    </xf>
    <xf numFmtId="0" fontId="6" fillId="0" borderId="37" xfId="64" applyBorder="1" applyAlignment="1">
      <alignment vertical="top" wrapText="1"/>
    </xf>
    <xf numFmtId="0" fontId="6" fillId="0" borderId="5" xfId="64" applyBorder="1" applyAlignment="1">
      <alignment horizontal="center" wrapText="1"/>
    </xf>
    <xf numFmtId="0" fontId="8" fillId="0" borderId="5" xfId="64" applyFont="1" applyBorder="1" applyAlignment="1">
      <alignment wrapText="1"/>
    </xf>
    <xf numFmtId="0" fontId="6" fillId="0" borderId="37" xfId="64" applyBorder="1"/>
    <xf numFmtId="0" fontId="6" fillId="0" borderId="5" xfId="64" applyBorder="1" applyAlignment="1">
      <alignment vertical="top"/>
    </xf>
    <xf numFmtId="0" fontId="6" fillId="0" borderId="37" xfId="64" applyBorder="1" applyAlignment="1">
      <alignment vertical="top"/>
    </xf>
    <xf numFmtId="0" fontId="6" fillId="0" borderId="5" xfId="64" applyBorder="1" applyAlignment="1">
      <alignment horizontal="center" vertical="center"/>
    </xf>
    <xf numFmtId="4" fontId="6" fillId="0" borderId="5" xfId="64" applyNumberFormat="1" applyBorder="1" applyAlignment="1">
      <alignment horizontal="center" vertical="center"/>
    </xf>
    <xf numFmtId="4" fontId="6" fillId="0" borderId="36" xfId="64" applyNumberFormat="1" applyBorder="1" applyAlignment="1">
      <alignment horizontal="right"/>
    </xf>
    <xf numFmtId="0" fontId="8" fillId="0" borderId="5" xfId="64" applyFont="1" applyBorder="1"/>
    <xf numFmtId="3" fontId="6" fillId="0" borderId="5" xfId="64" applyNumberFormat="1" applyBorder="1" applyAlignment="1">
      <alignment horizontal="center" wrapText="1"/>
    </xf>
    <xf numFmtId="0" fontId="6" fillId="0" borderId="38" xfId="64" applyBorder="1" applyAlignment="1">
      <alignment wrapText="1"/>
    </xf>
    <xf numFmtId="0" fontId="6" fillId="0" borderId="1" xfId="64" applyBorder="1" applyAlignment="1">
      <alignment wrapText="1"/>
    </xf>
    <xf numFmtId="0" fontId="29" fillId="0" borderId="1" xfId="64" applyFont="1" applyBorder="1" applyAlignment="1">
      <alignment wrapText="1"/>
    </xf>
    <xf numFmtId="4" fontId="6" fillId="0" borderId="1" xfId="64" applyNumberFormat="1" applyBorder="1" applyAlignment="1">
      <alignment wrapText="1"/>
    </xf>
    <xf numFmtId="4" fontId="6" fillId="0" borderId="1" xfId="64" applyNumberFormat="1" applyBorder="1" applyAlignment="1">
      <alignment horizontal="right" wrapText="1"/>
    </xf>
    <xf numFmtId="4" fontId="6" fillId="0" borderId="39" xfId="64" applyNumberFormat="1" applyBorder="1" applyAlignment="1">
      <alignment wrapText="1"/>
    </xf>
    <xf numFmtId="0" fontId="6" fillId="0" borderId="27" xfId="64" applyBorder="1" applyAlignment="1">
      <alignment vertical="top" wrapText="1"/>
    </xf>
    <xf numFmtId="0" fontId="8" fillId="0" borderId="0" xfId="64" applyFont="1" applyAlignment="1">
      <alignment vertical="top"/>
    </xf>
    <xf numFmtId="0" fontId="8" fillId="0" borderId="0" xfId="64" applyFont="1" applyAlignment="1">
      <alignment vertical="top" wrapText="1"/>
    </xf>
    <xf numFmtId="0" fontId="6" fillId="0" borderId="0" xfId="64" applyAlignment="1">
      <alignment wrapText="1"/>
    </xf>
    <xf numFmtId="4" fontId="6" fillId="0" borderId="0" xfId="64" applyNumberFormat="1" applyAlignment="1">
      <alignment wrapText="1"/>
    </xf>
    <xf numFmtId="4" fontId="8" fillId="0" borderId="0" xfId="64" applyNumberFormat="1" applyFont="1" applyAlignment="1">
      <alignment horizontal="right" vertical="top" wrapText="1"/>
    </xf>
    <xf numFmtId="4" fontId="8" fillId="0" borderId="36" xfId="64" applyNumberFormat="1" applyFont="1" applyBorder="1" applyAlignment="1">
      <alignment wrapText="1"/>
    </xf>
    <xf numFmtId="0" fontId="6" fillId="0" borderId="29" xfId="64" applyBorder="1" applyAlignment="1">
      <alignment wrapText="1"/>
    </xf>
    <xf numFmtId="0" fontId="6" fillId="0" borderId="13" xfId="64" applyBorder="1" applyAlignment="1">
      <alignment wrapText="1"/>
    </xf>
    <xf numFmtId="0" fontId="8" fillId="0" borderId="13" xfId="64" applyFont="1" applyBorder="1" applyAlignment="1">
      <alignment wrapText="1"/>
    </xf>
    <xf numFmtId="4" fontId="6" fillId="0" borderId="13" xfId="64" applyNumberFormat="1" applyBorder="1" applyAlignment="1">
      <alignment wrapText="1"/>
    </xf>
    <xf numFmtId="4" fontId="6" fillId="0" borderId="13" xfId="64" applyNumberFormat="1" applyBorder="1" applyAlignment="1">
      <alignment horizontal="right" wrapText="1"/>
    </xf>
    <xf numFmtId="4" fontId="6" fillId="0" borderId="40" xfId="64" applyNumberFormat="1" applyBorder="1" applyAlignment="1">
      <alignment wrapText="1"/>
    </xf>
    <xf numFmtId="4" fontId="6" fillId="0" borderId="5" xfId="64" applyNumberFormat="1" applyBorder="1" applyAlignment="1">
      <alignment wrapText="1"/>
    </xf>
    <xf numFmtId="4" fontId="6" fillId="0" borderId="5" xfId="64" applyNumberFormat="1" applyBorder="1" applyAlignment="1">
      <alignment horizontal="right" wrapText="1"/>
    </xf>
    <xf numFmtId="0" fontId="8" fillId="0" borderId="5" xfId="0" applyFont="1" applyBorder="1" applyAlignment="1"/>
    <xf numFmtId="0" fontId="6" fillId="0" borderId="3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7" xfId="0" applyFont="1" applyBorder="1" applyAlignment="1"/>
    <xf numFmtId="0" fontId="6" fillId="0" borderId="5" xfId="0" applyFont="1" applyBorder="1" applyAlignment="1"/>
    <xf numFmtId="0" fontId="40" fillId="0" borderId="0" xfId="137" applyFont="1" applyAlignment="1">
      <alignment horizontal="center" vertical="center"/>
    </xf>
    <xf numFmtId="0" fontId="40" fillId="0" borderId="24" xfId="137" applyFont="1" applyBorder="1" applyAlignment="1">
      <alignment horizontal="center" vertical="center"/>
    </xf>
    <xf numFmtId="0" fontId="8" fillId="0" borderId="0" xfId="137" applyFont="1" applyAlignment="1">
      <alignment vertical="center"/>
    </xf>
    <xf numFmtId="0" fontId="0" fillId="0" borderId="0" xfId="137" applyFont="1" applyAlignment="1">
      <alignment vertical="center"/>
    </xf>
    <xf numFmtId="0" fontId="39" fillId="0" borderId="0" xfId="137"/>
    <xf numFmtId="0" fontId="0" fillId="0" borderId="24" xfId="137" applyFont="1" applyBorder="1" applyAlignment="1">
      <alignment vertical="center"/>
    </xf>
    <xf numFmtId="0" fontId="0" fillId="0" borderId="24" xfId="137" applyFont="1" applyBorder="1" applyAlignment="1">
      <alignment horizontal="center" vertical="center"/>
    </xf>
    <xf numFmtId="0" fontId="11" fillId="0" borderId="24" xfId="137" applyFont="1" applyBorder="1" applyAlignment="1">
      <alignment vertical="center" wrapText="1"/>
    </xf>
    <xf numFmtId="0" fontId="11" fillId="0" borderId="0" xfId="137" applyFont="1" applyAlignment="1">
      <alignment horizontal="left" vertical="center"/>
    </xf>
    <xf numFmtId="0" fontId="11" fillId="0" borderId="0" xfId="137" applyFont="1"/>
    <xf numFmtId="170" fontId="0" fillId="0" borderId="24" xfId="137" applyNumberFormat="1" applyFont="1" applyBorder="1" applyAlignment="1">
      <alignment vertical="center"/>
    </xf>
    <xf numFmtId="0" fontId="11" fillId="0" borderId="0" xfId="137" applyFont="1" applyAlignment="1">
      <alignment vertical="center"/>
    </xf>
    <xf numFmtId="0" fontId="40" fillId="3" borderId="24" xfId="137" applyFont="1" applyFill="1" applyBorder="1" applyAlignment="1">
      <alignment vertical="center"/>
    </xf>
    <xf numFmtId="170" fontId="40" fillId="3" borderId="24" xfId="137" applyNumberFormat="1" applyFont="1" applyFill="1" applyBorder="1" applyAlignment="1">
      <alignment vertical="center"/>
    </xf>
    <xf numFmtId="0" fontId="40" fillId="3" borderId="24" xfId="137" applyFont="1" applyFill="1" applyBorder="1" applyAlignment="1">
      <alignment horizontal="center" vertical="center"/>
    </xf>
    <xf numFmtId="0" fontId="46" fillId="3" borderId="24" xfId="137" applyFont="1" applyFill="1" applyBorder="1" applyAlignment="1">
      <alignment vertical="center" wrapText="1"/>
    </xf>
    <xf numFmtId="0" fontId="40" fillId="0" borderId="24" xfId="137" applyFont="1" applyBorder="1" applyAlignment="1">
      <alignment vertical="center"/>
    </xf>
    <xf numFmtId="170" fontId="40" fillId="0" borderId="24" xfId="137" applyNumberFormat="1" applyFont="1" applyBorder="1" applyAlignment="1">
      <alignment vertical="center"/>
    </xf>
    <xf numFmtId="0" fontId="46" fillId="0" borderId="24" xfId="137" applyFont="1" applyBorder="1" applyAlignment="1">
      <alignment vertical="center" wrapText="1"/>
    </xf>
    <xf numFmtId="0" fontId="11" fillId="0" borderId="24" xfId="137" applyFont="1" applyBorder="1" applyAlignment="1">
      <alignment vertical="center"/>
    </xf>
    <xf numFmtId="0" fontId="6" fillId="0" borderId="24" xfId="137" applyFont="1" applyBorder="1" applyAlignment="1">
      <alignment vertical="center"/>
    </xf>
    <xf numFmtId="170" fontId="0" fillId="6" borderId="24" xfId="137" applyNumberFormat="1" applyFont="1" applyFill="1" applyBorder="1" applyAlignment="1">
      <alignment vertical="center"/>
    </xf>
    <xf numFmtId="0" fontId="47" fillId="0" borderId="24" xfId="137" applyFont="1" applyBorder="1" applyAlignment="1">
      <alignment vertical="center" wrapText="1"/>
    </xf>
    <xf numFmtId="0" fontId="6" fillId="0" borderId="24" xfId="137" applyFont="1" applyBorder="1" applyAlignment="1">
      <alignment horizontal="center" vertical="center"/>
    </xf>
    <xf numFmtId="170" fontId="40" fillId="3" borderId="24" xfId="137" applyNumberFormat="1" applyFont="1" applyFill="1" applyBorder="1" applyAlignment="1">
      <alignment horizontal="center" vertical="center"/>
    </xf>
    <xf numFmtId="0" fontId="39" fillId="0" borderId="0" xfId="137" applyAlignment="1">
      <alignment horizontal="center"/>
    </xf>
    <xf numFmtId="0" fontId="6" fillId="0" borderId="5" xfId="12" applyFont="1" applyBorder="1" applyAlignment="1">
      <alignment vertical="top" wrapText="1"/>
    </xf>
    <xf numFmtId="49" fontId="6" fillId="0" borderId="0" xfId="0" applyNumberFormat="1" applyFont="1" applyAlignment="1">
      <alignment horizontal="left"/>
    </xf>
    <xf numFmtId="0" fontId="8" fillId="0" borderId="5" xfId="12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6" fillId="0" borderId="37" xfId="14" applyFont="1" applyBorder="1" applyAlignment="1">
      <alignment vertical="top"/>
    </xf>
    <xf numFmtId="0" fontId="6" fillId="0" borderId="37" xfId="15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6" fillId="0" borderId="5" xfId="6" applyBorder="1" applyAlignment="1">
      <alignment vertical="top"/>
    </xf>
    <xf numFmtId="0" fontId="6" fillId="0" borderId="6" xfId="6" applyBorder="1" applyAlignment="1">
      <alignment vertical="top"/>
    </xf>
    <xf numFmtId="0" fontId="6" fillId="0" borderId="5" xfId="6" applyBorder="1" applyAlignment="1">
      <alignment horizontal="center" vertical="top"/>
    </xf>
    <xf numFmtId="0" fontId="6" fillId="0" borderId="6" xfId="6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6" fillId="0" borderId="3" xfId="6" applyBorder="1" applyAlignment="1">
      <alignment vertical="top"/>
    </xf>
    <xf numFmtId="0" fontId="6" fillId="0" borderId="3" xfId="6" applyBorder="1" applyAlignment="1">
      <alignment horizontal="center" vertical="top"/>
    </xf>
    <xf numFmtId="165" fontId="6" fillId="0" borderId="0" xfId="16" applyNumberFormat="1" applyAlignment="1">
      <alignment vertical="top" wrapText="1"/>
    </xf>
    <xf numFmtId="0" fontId="6" fillId="0" borderId="0" xfId="7" applyAlignment="1">
      <alignment wrapText="1"/>
    </xf>
    <xf numFmtId="3" fontId="6" fillId="0" borderId="5" xfId="0" applyNumberFormat="1" applyFont="1" applyBorder="1" applyAlignment="1">
      <alignment vertical="top" wrapText="1"/>
    </xf>
    <xf numFmtId="4" fontId="23" fillId="0" borderId="22" xfId="1" applyNumberFormat="1" applyFont="1" applyBorder="1" applyAlignment="1">
      <alignment horizontal="right" vertical="top" wrapText="1"/>
    </xf>
    <xf numFmtId="0" fontId="8" fillId="0" borderId="10" xfId="0" applyFont="1" applyBorder="1" applyAlignment="1">
      <alignment horizontal="left"/>
    </xf>
    <xf numFmtId="0" fontId="6" fillId="0" borderId="27" xfId="6" applyBorder="1" applyAlignment="1">
      <alignment vertical="top"/>
    </xf>
    <xf numFmtId="0" fontId="8" fillId="0" borderId="57" xfId="16" applyFont="1" applyBorder="1" applyAlignment="1">
      <alignment horizontal="center" vertical="top" wrapText="1"/>
    </xf>
    <xf numFmtId="4" fontId="8" fillId="0" borderId="58" xfId="16" applyNumberFormat="1" applyFont="1" applyBorder="1" applyAlignment="1">
      <alignment horizontal="center" vertical="top" wrapText="1"/>
    </xf>
    <xf numFmtId="0" fontId="6" fillId="0" borderId="37" xfId="16" applyBorder="1" applyAlignment="1">
      <alignment wrapText="1"/>
    </xf>
    <xf numFmtId="4" fontId="6" fillId="0" borderId="36" xfId="16" applyNumberFormat="1" applyBorder="1" applyAlignment="1">
      <alignment horizontal="right" vertical="top"/>
    </xf>
    <xf numFmtId="0" fontId="6" fillId="0" borderId="37" xfId="16" applyBorder="1" applyAlignment="1">
      <alignment vertical="top" wrapText="1"/>
    </xf>
    <xf numFmtId="4" fontId="6" fillId="0" borderId="36" xfId="16" applyNumberFormat="1" applyBorder="1" applyAlignment="1">
      <alignment horizontal="right" wrapText="1"/>
    </xf>
    <xf numFmtId="0" fontId="6" fillId="0" borderId="37" xfId="16" applyBorder="1">
      <alignment vertical="top"/>
    </xf>
    <xf numFmtId="4" fontId="6" fillId="0" borderId="36" xfId="16" applyNumberFormat="1" applyBorder="1" applyAlignment="1">
      <alignment horizontal="right"/>
    </xf>
    <xf numFmtId="4" fontId="6" fillId="0" borderId="36" xfId="16" applyNumberFormat="1" applyBorder="1" applyAlignment="1">
      <alignment horizontal="right" vertical="top" wrapText="1"/>
    </xf>
    <xf numFmtId="0" fontId="6" fillId="0" borderId="38" xfId="16" applyBorder="1" applyAlignment="1">
      <alignment vertical="top" wrapText="1"/>
    </xf>
    <xf numFmtId="4" fontId="6" fillId="0" borderId="39" xfId="16" applyNumberFormat="1" applyBorder="1" applyAlignment="1">
      <alignment vertical="top" wrapText="1"/>
    </xf>
    <xf numFmtId="0" fontId="6" fillId="0" borderId="27" xfId="16" applyBorder="1" applyAlignment="1">
      <alignment wrapText="1"/>
    </xf>
    <xf numFmtId="4" fontId="8" fillId="0" borderId="36" xfId="16" applyNumberFormat="1" applyFont="1" applyBorder="1" applyAlignment="1">
      <alignment vertical="top" wrapText="1"/>
    </xf>
    <xf numFmtId="0" fontId="6" fillId="0" borderId="29" xfId="16" applyBorder="1" applyAlignment="1">
      <alignment wrapText="1"/>
    </xf>
    <xf numFmtId="0" fontId="6" fillId="0" borderId="13" xfId="16" applyBorder="1" applyAlignment="1">
      <alignment wrapText="1"/>
    </xf>
    <xf numFmtId="0" fontId="6" fillId="0" borderId="13" xfId="16" applyBorder="1" applyAlignment="1">
      <alignment horizontal="center" vertical="top" wrapText="1"/>
    </xf>
    <xf numFmtId="4" fontId="6" fillId="0" borderId="13" xfId="16" applyNumberFormat="1" applyBorder="1" applyAlignment="1">
      <alignment horizontal="center" vertical="top" wrapText="1"/>
    </xf>
    <xf numFmtId="4" fontId="6" fillId="0" borderId="40" xfId="16" applyNumberFormat="1" applyBorder="1" applyAlignment="1">
      <alignment vertical="top" wrapText="1"/>
    </xf>
    <xf numFmtId="4" fontId="6" fillId="0" borderId="39" xfId="16" applyNumberFormat="1" applyBorder="1" applyAlignment="1">
      <alignment horizontal="right" wrapText="1"/>
    </xf>
    <xf numFmtId="4" fontId="6" fillId="0" borderId="40" xfId="16" applyNumberFormat="1" applyBorder="1" applyAlignment="1">
      <alignment horizontal="right" wrapText="1"/>
    </xf>
    <xf numFmtId="0" fontId="8" fillId="0" borderId="0" xfId="0" applyFont="1" applyAlignment="1">
      <alignment vertical="top" wrapText="1"/>
    </xf>
    <xf numFmtId="0" fontId="0" fillId="0" borderId="5" xfId="0" applyBorder="1" applyAlignment="1">
      <alignment horizontal="center" wrapText="1"/>
    </xf>
    <xf numFmtId="0" fontId="6" fillId="0" borderId="5" xfId="62" applyFont="1" applyBorder="1" applyAlignment="1">
      <alignment vertical="top" wrapText="1"/>
    </xf>
    <xf numFmtId="169" fontId="16" fillId="4" borderId="27" xfId="10" applyNumberFormat="1" applyFont="1" applyFill="1" applyBorder="1"/>
    <xf numFmtId="169" fontId="17" fillId="4" borderId="27" xfId="10" applyNumberFormat="1" applyFont="1" applyFill="1" applyBorder="1"/>
    <xf numFmtId="169" fontId="22" fillId="4" borderId="27" xfId="10" applyNumberFormat="1" applyFont="1" applyFill="1" applyBorder="1"/>
    <xf numFmtId="49" fontId="8" fillId="0" borderId="50" xfId="139" applyNumberFormat="1" applyFont="1" applyBorder="1" applyAlignment="1">
      <alignment horizontal="center" vertical="top" wrapText="1"/>
    </xf>
    <xf numFmtId="49" fontId="8" fillId="0" borderId="59" xfId="139" applyNumberFormat="1" applyFont="1" applyBorder="1" applyAlignment="1">
      <alignment horizontal="center" vertical="top" wrapText="1"/>
    </xf>
    <xf numFmtId="0" fontId="8" fillId="0" borderId="59" xfId="139" applyFont="1" applyBorder="1" applyAlignment="1">
      <alignment horizontal="center" vertical="top" wrapText="1"/>
    </xf>
    <xf numFmtId="0" fontId="8" fillId="0" borderId="59" xfId="139" applyFont="1" applyBorder="1" applyAlignment="1">
      <alignment horizontal="center" vertical="top"/>
    </xf>
    <xf numFmtId="3" fontId="8" fillId="0" borderId="60" xfId="19" applyNumberFormat="1" applyFont="1" applyBorder="1" applyAlignment="1">
      <alignment horizontal="center" vertical="top"/>
    </xf>
    <xf numFmtId="4" fontId="8" fillId="0" borderId="61" xfId="19" applyNumberFormat="1" applyFont="1" applyBorder="1" applyAlignment="1">
      <alignment horizontal="center" vertical="top"/>
    </xf>
    <xf numFmtId="0" fontId="4" fillId="0" borderId="0" xfId="139" applyAlignment="1">
      <alignment horizontal="center" vertical="top"/>
    </xf>
    <xf numFmtId="49" fontId="6" fillId="0" borderId="62" xfId="139" quotePrefix="1" applyNumberFormat="1" applyFont="1" applyBorder="1" applyAlignment="1">
      <alignment vertical="top" wrapText="1"/>
    </xf>
    <xf numFmtId="49" fontId="8" fillId="0" borderId="63" xfId="139" applyNumberFormat="1" applyFont="1" applyBorder="1" applyAlignment="1">
      <alignment horizontal="left" vertical="top" wrapText="1"/>
    </xf>
    <xf numFmtId="0" fontId="8" fillId="0" borderId="63" xfId="139" applyFont="1" applyBorder="1" applyAlignment="1">
      <alignment horizontal="left" vertical="top" wrapText="1"/>
    </xf>
    <xf numFmtId="0" fontId="6" fillId="0" borderId="63" xfId="139" applyFont="1" applyBorder="1" applyAlignment="1">
      <alignment horizontal="center" wrapText="1"/>
    </xf>
    <xf numFmtId="3" fontId="6" fillId="0" borderId="63" xfId="19" applyNumberFormat="1" applyFont="1" applyBorder="1" applyAlignment="1">
      <alignment horizontal="center" wrapText="1"/>
    </xf>
    <xf numFmtId="4" fontId="6" fillId="0" borderId="64" xfId="139" applyNumberFormat="1" applyFont="1" applyBorder="1" applyAlignment="1">
      <alignment horizontal="right" wrapText="1"/>
    </xf>
    <xf numFmtId="0" fontId="4" fillId="0" borderId="0" xfId="139"/>
    <xf numFmtId="4" fontId="4" fillId="0" borderId="0" xfId="139" applyNumberFormat="1"/>
    <xf numFmtId="0" fontId="6" fillId="0" borderId="37" xfId="139" applyFont="1" applyBorder="1" applyAlignment="1">
      <alignment vertical="top"/>
    </xf>
    <xf numFmtId="0" fontId="12" fillId="0" borderId="5" xfId="139" applyFont="1" applyBorder="1" applyAlignment="1">
      <alignment horizontal="left" vertical="top" wrapText="1"/>
    </xf>
    <xf numFmtId="0" fontId="6" fillId="0" borderId="5" xfId="140" applyFont="1" applyBorder="1" applyAlignment="1">
      <alignment vertical="top" wrapText="1"/>
    </xf>
    <xf numFmtId="0" fontId="6" fillId="0" borderId="5" xfId="140" applyFont="1" applyBorder="1" applyAlignment="1">
      <alignment horizontal="center" wrapText="1"/>
    </xf>
    <xf numFmtId="3" fontId="6" fillId="0" borderId="5" xfId="139" applyNumberFormat="1" applyFont="1" applyBorder="1" applyAlignment="1">
      <alignment horizontal="center" wrapText="1"/>
    </xf>
    <xf numFmtId="4" fontId="6" fillId="0" borderId="36" xfId="139" applyNumberFormat="1" applyFont="1" applyBorder="1" applyAlignment="1">
      <alignment horizontal="right" wrapText="1"/>
    </xf>
    <xf numFmtId="0" fontId="6" fillId="0" borderId="37" xfId="139" applyFont="1" applyBorder="1" applyAlignment="1">
      <alignment vertical="top" wrapText="1"/>
    </xf>
    <xf numFmtId="0" fontId="6" fillId="0" borderId="5" xfId="139" applyFont="1" applyBorder="1" applyAlignment="1">
      <alignment vertical="top" wrapText="1"/>
    </xf>
    <xf numFmtId="0" fontId="8" fillId="0" borderId="5" xfId="140" applyFont="1" applyBorder="1" applyAlignment="1">
      <alignment wrapText="1"/>
    </xf>
    <xf numFmtId="0" fontId="6" fillId="0" borderId="5" xfId="140" applyFont="1" applyBorder="1" applyAlignment="1">
      <alignment wrapText="1"/>
    </xf>
    <xf numFmtId="0" fontId="8" fillId="0" borderId="5" xfId="140" applyFont="1" applyBorder="1" applyAlignment="1">
      <alignment horizontal="left" vertical="top" wrapText="1"/>
    </xf>
    <xf numFmtId="49" fontId="6" fillId="0" borderId="37" xfId="139" applyNumberFormat="1" applyFont="1" applyBorder="1" applyAlignment="1">
      <alignment vertical="top" wrapText="1"/>
    </xf>
    <xf numFmtId="49" fontId="6" fillId="0" borderId="5" xfId="139" applyNumberFormat="1" applyFont="1" applyBorder="1" applyAlignment="1">
      <alignment horizontal="left" vertical="top" wrapText="1"/>
    </xf>
    <xf numFmtId="3" fontId="6" fillId="0" borderId="5" xfId="19" applyNumberFormat="1" applyFont="1" applyBorder="1" applyAlignment="1">
      <alignment horizontal="center" wrapText="1"/>
    </xf>
    <xf numFmtId="0" fontId="4" fillId="0" borderId="0" xfId="139" applyAlignment="1">
      <alignment vertical="top"/>
    </xf>
    <xf numFmtId="0" fontId="52" fillId="0" borderId="5" xfId="139" applyFont="1" applyBorder="1" applyAlignment="1">
      <alignment vertical="top"/>
    </xf>
    <xf numFmtId="0" fontId="52" fillId="0" borderId="37" xfId="139" applyFont="1" applyBorder="1"/>
    <xf numFmtId="0" fontId="52" fillId="0" borderId="5" xfId="139" applyFont="1" applyBorder="1" applyAlignment="1">
      <alignment horizontal="left"/>
    </xf>
    <xf numFmtId="0" fontId="52" fillId="0" borderId="5" xfId="139" applyFont="1" applyBorder="1"/>
    <xf numFmtId="3" fontId="52" fillId="0" borderId="5" xfId="139" applyNumberFormat="1" applyFont="1" applyBorder="1" applyAlignment="1">
      <alignment horizontal="center"/>
    </xf>
    <xf numFmtId="4" fontId="52" fillId="0" borderId="36" xfId="139" applyNumberFormat="1" applyFont="1" applyBorder="1" applyAlignment="1">
      <alignment horizontal="right"/>
    </xf>
    <xf numFmtId="4" fontId="52" fillId="0" borderId="0" xfId="139" applyNumberFormat="1" applyFont="1" applyAlignment="1">
      <alignment horizontal="right"/>
    </xf>
    <xf numFmtId="0" fontId="52" fillId="0" borderId="38" xfId="139" applyFont="1" applyBorder="1"/>
    <xf numFmtId="0" fontId="52" fillId="0" borderId="1" xfId="139" applyFont="1" applyBorder="1" applyAlignment="1">
      <alignment vertical="top"/>
    </xf>
    <xf numFmtId="0" fontId="6" fillId="0" borderId="27" xfId="141" applyBorder="1" applyAlignment="1">
      <alignment wrapText="1"/>
    </xf>
    <xf numFmtId="0" fontId="8" fillId="0" borderId="0" xfId="141" applyFont="1" applyAlignment="1">
      <alignment vertical="top"/>
    </xf>
    <xf numFmtId="0" fontId="6" fillId="0" borderId="29" xfId="141" applyBorder="1" applyAlignment="1">
      <alignment wrapText="1"/>
    </xf>
    <xf numFmtId="0" fontId="6" fillId="0" borderId="13" xfId="141" applyBorder="1" applyAlignment="1">
      <alignment vertical="top" wrapText="1"/>
    </xf>
    <xf numFmtId="0" fontId="4" fillId="0" borderId="0" xfId="139" applyAlignment="1">
      <alignment horizontal="left"/>
    </xf>
    <xf numFmtId="3" fontId="4" fillId="0" borderId="0" xfId="139" applyNumberFormat="1" applyAlignment="1">
      <alignment horizontal="center"/>
    </xf>
    <xf numFmtId="4" fontId="4" fillId="0" borderId="0" xfId="139" applyNumberFormat="1" applyAlignment="1">
      <alignment horizontal="right"/>
    </xf>
    <xf numFmtId="0" fontId="8" fillId="0" borderId="51" xfId="142" applyFont="1" applyBorder="1" applyAlignment="1">
      <alignment horizontal="center" vertical="top" wrapText="1"/>
    </xf>
    <xf numFmtId="3" fontId="8" fillId="0" borderId="51" xfId="142" applyNumberFormat="1" applyFont="1" applyBorder="1" applyAlignment="1">
      <alignment horizontal="center" vertical="top" wrapText="1"/>
    </xf>
    <xf numFmtId="4" fontId="8" fillId="0" borderId="51" xfId="142" applyNumberFormat="1" applyFont="1" applyBorder="1" applyAlignment="1">
      <alignment horizontal="center" vertical="top" wrapText="1"/>
    </xf>
    <xf numFmtId="0" fontId="6" fillId="0" borderId="0" xfId="142"/>
    <xf numFmtId="0" fontId="8" fillId="0" borderId="5" xfId="142" applyFont="1" applyBorder="1" applyAlignment="1">
      <alignment horizontal="center" vertical="top" wrapText="1"/>
    </xf>
    <xf numFmtId="3" fontId="8" fillId="0" borderId="5" xfId="142" applyNumberFormat="1" applyFont="1" applyBorder="1" applyAlignment="1">
      <alignment horizontal="center" vertical="top" wrapText="1"/>
    </xf>
    <xf numFmtId="4" fontId="8" fillId="0" borderId="5" xfId="142" applyNumberFormat="1" applyFont="1" applyBorder="1" applyAlignment="1">
      <alignment horizontal="center" vertical="top" wrapText="1"/>
    </xf>
    <xf numFmtId="0" fontId="8" fillId="0" borderId="5" xfId="142" applyFont="1" applyBorder="1" applyAlignment="1">
      <alignment wrapText="1"/>
    </xf>
    <xf numFmtId="0" fontId="6" fillId="0" borderId="5" xfId="142" applyBorder="1" applyAlignment="1">
      <alignment horizontal="center" wrapText="1"/>
    </xf>
    <xf numFmtId="3" fontId="6" fillId="0" borderId="5" xfId="142" applyNumberFormat="1" applyBorder="1" applyAlignment="1">
      <alignment horizontal="center" wrapText="1"/>
    </xf>
    <xf numFmtId="4" fontId="6" fillId="0" borderId="5" xfId="142" applyNumberFormat="1" applyBorder="1" applyAlignment="1">
      <alignment horizontal="right" wrapText="1"/>
    </xf>
    <xf numFmtId="4" fontId="6" fillId="0" borderId="5" xfId="142" applyNumberFormat="1" applyBorder="1" applyAlignment="1">
      <alignment wrapText="1"/>
    </xf>
    <xf numFmtId="0" fontId="53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5" xfId="142" applyBorder="1" applyAlignment="1">
      <alignment wrapText="1"/>
    </xf>
    <xf numFmtId="0" fontId="8" fillId="0" borderId="32" xfId="143" applyFont="1" applyBorder="1" applyAlignment="1">
      <alignment horizontal="center" vertical="top" wrapText="1"/>
    </xf>
    <xf numFmtId="0" fontId="8" fillId="0" borderId="33" xfId="143" applyFont="1" applyBorder="1" applyAlignment="1">
      <alignment horizontal="center" vertical="top" wrapText="1"/>
    </xf>
    <xf numFmtId="4" fontId="8" fillId="0" borderId="33" xfId="143" applyNumberFormat="1" applyFont="1" applyBorder="1" applyAlignment="1">
      <alignment horizontal="right" vertical="top" wrapText="1"/>
    </xf>
    <xf numFmtId="4" fontId="8" fillId="0" borderId="33" xfId="143" applyNumberFormat="1" applyFont="1" applyBorder="1" applyAlignment="1">
      <alignment horizontal="center" vertical="top" wrapText="1"/>
    </xf>
    <xf numFmtId="4" fontId="8" fillId="0" borderId="34" xfId="143" applyNumberFormat="1" applyFont="1" applyBorder="1" applyAlignment="1">
      <alignment horizontal="center" vertical="top" wrapText="1"/>
    </xf>
    <xf numFmtId="0" fontId="6" fillId="0" borderId="0" xfId="143"/>
    <xf numFmtId="0" fontId="6" fillId="0" borderId="37" xfId="143" applyBorder="1" applyAlignment="1">
      <alignment wrapText="1"/>
    </xf>
    <xf numFmtId="0" fontId="6" fillId="0" borderId="5" xfId="143" applyBorder="1" applyAlignment="1">
      <alignment wrapText="1"/>
    </xf>
    <xf numFmtId="0" fontId="6" fillId="0" borderId="5" xfId="143" applyBorder="1" applyAlignment="1">
      <alignment horizontal="center" wrapText="1"/>
    </xf>
    <xf numFmtId="4" fontId="6" fillId="0" borderId="5" xfId="143" applyNumberFormat="1" applyBorder="1" applyAlignment="1">
      <alignment wrapText="1"/>
    </xf>
    <xf numFmtId="4" fontId="6" fillId="0" borderId="36" xfId="143" applyNumberFormat="1" applyBorder="1" applyAlignment="1">
      <alignment wrapText="1"/>
    </xf>
    <xf numFmtId="0" fontId="8" fillId="0" borderId="5" xfId="143" applyFont="1" applyBorder="1" applyAlignment="1">
      <alignment wrapText="1"/>
    </xf>
    <xf numFmtId="0" fontId="6" fillId="0" borderId="37" xfId="143" applyBorder="1" applyAlignment="1">
      <alignment vertical="top" wrapText="1"/>
    </xf>
    <xf numFmtId="0" fontId="6" fillId="0" borderId="5" xfId="143" applyBorder="1" applyAlignment="1">
      <alignment vertical="top" wrapText="1"/>
    </xf>
    <xf numFmtId="0" fontId="6" fillId="0" borderId="5" xfId="143" applyBorder="1"/>
    <xf numFmtId="0" fontId="6" fillId="0" borderId="5" xfId="143" applyBorder="1" applyAlignment="1">
      <alignment vertical="top"/>
    </xf>
    <xf numFmtId="4" fontId="6" fillId="0" borderId="5" xfId="143" applyNumberFormat="1" applyBorder="1" applyAlignment="1">
      <alignment horizontal="right" wrapText="1"/>
    </xf>
    <xf numFmtId="0" fontId="6" fillId="0" borderId="38" xfId="143" applyBorder="1" applyAlignment="1">
      <alignment wrapText="1"/>
    </xf>
    <xf numFmtId="0" fontId="6" fillId="0" borderId="1" xfId="143" applyBorder="1" applyAlignment="1">
      <alignment wrapText="1"/>
    </xf>
    <xf numFmtId="0" fontId="6" fillId="0" borderId="1" xfId="143" applyBorder="1" applyAlignment="1">
      <alignment horizontal="center" wrapText="1"/>
    </xf>
    <xf numFmtId="4" fontId="6" fillId="0" borderId="1" xfId="143" applyNumberFormat="1" applyBorder="1" applyAlignment="1">
      <alignment wrapText="1"/>
    </xf>
    <xf numFmtId="4" fontId="6" fillId="0" borderId="39" xfId="143" applyNumberFormat="1" applyBorder="1" applyAlignment="1">
      <alignment wrapText="1"/>
    </xf>
    <xf numFmtId="0" fontId="6" fillId="0" borderId="27" xfId="143" applyBorder="1" applyAlignment="1">
      <alignment wrapText="1"/>
    </xf>
    <xf numFmtId="0" fontId="8" fillId="0" borderId="0" xfId="143" applyFont="1" applyAlignment="1">
      <alignment vertical="top"/>
    </xf>
    <xf numFmtId="0" fontId="6" fillId="0" borderId="0" xfId="143" applyAlignment="1">
      <alignment wrapText="1"/>
    </xf>
    <xf numFmtId="0" fontId="6" fillId="0" borderId="0" xfId="143" applyAlignment="1">
      <alignment horizontal="center" wrapText="1"/>
    </xf>
    <xf numFmtId="4" fontId="8" fillId="0" borderId="0" xfId="143" applyNumberFormat="1" applyFont="1" applyAlignment="1">
      <alignment horizontal="right" wrapText="1"/>
    </xf>
    <xf numFmtId="4" fontId="8" fillId="0" borderId="36" xfId="143" applyNumberFormat="1" applyFont="1" applyBorder="1" applyAlignment="1">
      <alignment wrapText="1"/>
    </xf>
    <xf numFmtId="0" fontId="6" fillId="0" borderId="29" xfId="143" applyBorder="1" applyAlignment="1">
      <alignment wrapText="1"/>
    </xf>
    <xf numFmtId="0" fontId="6" fillId="0" borderId="13" xfId="143" applyBorder="1" applyAlignment="1">
      <alignment wrapText="1"/>
    </xf>
    <xf numFmtId="0" fontId="6" fillId="0" borderId="13" xfId="143" applyBorder="1" applyAlignment="1">
      <alignment horizontal="center" wrapText="1"/>
    </xf>
    <xf numFmtId="4" fontId="6" fillId="0" borderId="13" xfId="143" applyNumberFormat="1" applyBorder="1" applyAlignment="1">
      <alignment wrapText="1"/>
    </xf>
    <xf numFmtId="4" fontId="6" fillId="0" borderId="40" xfId="143" applyNumberFormat="1" applyBorder="1" applyAlignment="1">
      <alignment wrapText="1"/>
    </xf>
    <xf numFmtId="0" fontId="0" fillId="0" borderId="37" xfId="0" applyBorder="1" applyAlignment="1"/>
    <xf numFmtId="0" fontId="0" fillId="0" borderId="5" xfId="0" applyBorder="1" applyAlignment="1">
      <alignment wrapText="1"/>
    </xf>
    <xf numFmtId="172" fontId="6" fillId="0" borderId="0" xfId="5" applyNumberFormat="1" applyFont="1"/>
    <xf numFmtId="0" fontId="6" fillId="0" borderId="55" xfId="16" applyBorder="1" applyAlignment="1">
      <alignment horizontal="left" vertical="center" wrapText="1"/>
    </xf>
    <xf numFmtId="0" fontId="6" fillId="0" borderId="55" xfId="16" applyBorder="1" applyAlignment="1">
      <alignment vertical="center" wrapText="1"/>
    </xf>
    <xf numFmtId="0" fontId="6" fillId="0" borderId="0" xfId="16" applyAlignment="1">
      <alignment horizontal="left" wrapText="1"/>
    </xf>
    <xf numFmtId="0" fontId="6" fillId="0" borderId="5" xfId="16" applyBorder="1" applyAlignment="1">
      <alignment horizontal="center" vertical="center" wrapText="1"/>
    </xf>
    <xf numFmtId="0" fontId="0" fillId="0" borderId="27" xfId="0" applyBorder="1">
      <alignment vertical="top"/>
    </xf>
    <xf numFmtId="49" fontId="23" fillId="0" borderId="65" xfId="11" applyNumberFormat="1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/>
    </xf>
    <xf numFmtId="0" fontId="6" fillId="0" borderId="5" xfId="6" applyBorder="1" applyAlignment="1">
      <alignment vertical="top" wrapText="1"/>
    </xf>
    <xf numFmtId="0" fontId="0" fillId="0" borderId="0" xfId="0" applyAlignment="1">
      <alignment horizontal="center" wrapText="1"/>
    </xf>
    <xf numFmtId="0" fontId="6" fillId="0" borderId="5" xfId="6" applyBorder="1" applyAlignment="1">
      <alignment horizontal="center" wrapText="1"/>
    </xf>
    <xf numFmtId="0" fontId="6" fillId="0" borderId="0" xfId="6" applyAlignment="1">
      <alignment horizontal="center" wrapText="1"/>
    </xf>
    <xf numFmtId="0" fontId="6" fillId="0" borderId="5" xfId="12" applyFont="1" applyBorder="1" applyAlignment="1">
      <alignment horizontal="center"/>
    </xf>
    <xf numFmtId="0" fontId="0" fillId="0" borderId="5" xfId="0" quotePrefix="1" applyBorder="1" applyAlignment="1"/>
    <xf numFmtId="0" fontId="0" fillId="0" borderId="5" xfId="0" applyBorder="1" applyAlignment="1"/>
    <xf numFmtId="0" fontId="6" fillId="0" borderId="5" xfId="0" applyFont="1" applyBorder="1" applyAlignment="1">
      <alignment horizontal="center"/>
    </xf>
    <xf numFmtId="0" fontId="6" fillId="0" borderId="5" xfId="6" applyBorder="1" applyAlignment="1">
      <alignment horizontal="center"/>
    </xf>
    <xf numFmtId="0" fontId="6" fillId="0" borderId="2" xfId="6" applyBorder="1" applyAlignment="1">
      <alignment horizontal="center"/>
    </xf>
    <xf numFmtId="0" fontId="6" fillId="0" borderId="2" xfId="6" applyBorder="1" applyAlignment="1">
      <alignment horizontal="center" wrapText="1"/>
    </xf>
    <xf numFmtId="0" fontId="6" fillId="0" borderId="0" xfId="13" applyFont="1"/>
    <xf numFmtId="1" fontId="9" fillId="0" borderId="0" xfId="13" applyNumberFormat="1"/>
    <xf numFmtId="0" fontId="6" fillId="0" borderId="5" xfId="62" applyFont="1" applyBorder="1" applyAlignment="1">
      <alignment horizontal="center" wrapText="1"/>
    </xf>
    <xf numFmtId="3" fontId="6" fillId="0" borderId="5" xfId="62" applyNumberFormat="1" applyFont="1" applyBorder="1" applyAlignment="1">
      <alignment horizontal="center" wrapText="1"/>
    </xf>
    <xf numFmtId="0" fontId="8" fillId="0" borderId="66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4" fontId="8" fillId="0" borderId="66" xfId="4" applyNumberFormat="1" applyFont="1" applyBorder="1" applyAlignment="1">
      <alignment horizontal="center" vertical="center" wrapText="1"/>
    </xf>
    <xf numFmtId="0" fontId="6" fillId="0" borderId="0" xfId="4" applyAlignment="1">
      <alignment horizontal="center" vertical="center"/>
    </xf>
    <xf numFmtId="0" fontId="6" fillId="0" borderId="5" xfId="4" applyBorder="1" applyAlignment="1">
      <alignment wrapText="1"/>
    </xf>
    <xf numFmtId="0" fontId="8" fillId="0" borderId="5" xfId="4" applyFont="1" applyBorder="1" applyAlignment="1">
      <alignment vertical="top" wrapText="1"/>
    </xf>
    <xf numFmtId="0" fontId="6" fillId="0" borderId="0" xfId="4" applyAlignment="1">
      <alignment horizontal="center" wrapText="1"/>
    </xf>
    <xf numFmtId="3" fontId="6" fillId="0" borderId="4" xfId="4" applyNumberFormat="1" applyBorder="1" applyAlignment="1">
      <alignment horizontal="center" wrapText="1"/>
    </xf>
    <xf numFmtId="4" fontId="8" fillId="0" borderId="4" xfId="4" applyNumberFormat="1" applyFont="1" applyBorder="1" applyAlignment="1">
      <alignment vertical="top" wrapText="1"/>
    </xf>
    <xf numFmtId="0" fontId="8" fillId="0" borderId="5" xfId="4" applyFont="1" applyBorder="1" applyAlignment="1">
      <alignment wrapText="1"/>
    </xf>
    <xf numFmtId="0" fontId="8" fillId="0" borderId="2" xfId="4" applyFont="1" applyBorder="1" applyAlignment="1">
      <alignment vertical="top" wrapText="1"/>
    </xf>
    <xf numFmtId="0" fontId="6" fillId="0" borderId="2" xfId="4" applyBorder="1" applyAlignment="1">
      <alignment horizontal="center" wrapText="1"/>
    </xf>
    <xf numFmtId="3" fontId="6" fillId="0" borderId="5" xfId="4" applyNumberFormat="1" applyBorder="1" applyAlignment="1">
      <alignment horizontal="center" wrapText="1"/>
    </xf>
    <xf numFmtId="4" fontId="6" fillId="0" borderId="5" xfId="4" applyNumberFormat="1" applyBorder="1" applyAlignment="1">
      <alignment wrapText="1"/>
    </xf>
    <xf numFmtId="0" fontId="6" fillId="0" borderId="0" xfId="4"/>
    <xf numFmtId="0" fontId="6" fillId="0" borderId="5" xfId="4" applyBorder="1" applyAlignment="1">
      <alignment horizontal="center" wrapText="1"/>
    </xf>
    <xf numFmtId="0" fontId="6" fillId="0" borderId="5" xfId="4" applyBorder="1" applyAlignment="1">
      <alignment vertical="top" wrapText="1"/>
    </xf>
    <xf numFmtId="0" fontId="6" fillId="0" borderId="5" xfId="5" applyFont="1" applyBorder="1" applyAlignment="1">
      <alignment wrapText="1"/>
    </xf>
    <xf numFmtId="0" fontId="6" fillId="0" borderId="5" xfId="5" applyFont="1" applyBorder="1" applyAlignment="1">
      <alignment horizontal="center" wrapText="1"/>
    </xf>
    <xf numFmtId="3" fontId="6" fillId="0" borderId="5" xfId="5" applyNumberFormat="1" applyFont="1" applyBorder="1" applyAlignment="1">
      <alignment horizontal="center" wrapText="1"/>
    </xf>
    <xf numFmtId="4" fontId="6" fillId="0" borderId="5" xfId="5" applyNumberFormat="1" applyFont="1" applyBorder="1" applyAlignment="1">
      <alignment wrapText="1"/>
    </xf>
    <xf numFmtId="0" fontId="54" fillId="0" borderId="5" xfId="0" applyFont="1" applyBorder="1">
      <alignment vertical="top"/>
    </xf>
    <xf numFmtId="3" fontId="6" fillId="0" borderId="5" xfId="23" quotePrefix="1" applyNumberFormat="1" applyFont="1" applyBorder="1" applyAlignment="1">
      <alignment horizontal="center" wrapText="1"/>
    </xf>
    <xf numFmtId="4" fontId="6" fillId="0" borderId="5" xfId="0" quotePrefix="1" applyNumberFormat="1" applyFont="1" applyBorder="1" applyAlignment="1">
      <alignment horizontal="right" wrapText="1"/>
    </xf>
    <xf numFmtId="0" fontId="17" fillId="0" borderId="5" xfId="4" applyFont="1" applyBorder="1" applyAlignment="1">
      <alignment wrapText="1"/>
    </xf>
    <xf numFmtId="0" fontId="12" fillId="0" borderId="5" xfId="4" applyFont="1" applyBorder="1" applyAlignment="1">
      <alignment vertical="top" wrapText="1"/>
    </xf>
    <xf numFmtId="0" fontId="6" fillId="0" borderId="1" xfId="4" applyBorder="1" applyAlignment="1">
      <alignment wrapText="1"/>
    </xf>
    <xf numFmtId="0" fontId="6" fillId="0" borderId="1" xfId="4" applyBorder="1" applyAlignment="1">
      <alignment horizontal="center" wrapText="1"/>
    </xf>
    <xf numFmtId="3" fontId="6" fillId="0" borderId="1" xfId="4" applyNumberFormat="1" applyBorder="1" applyAlignment="1">
      <alignment horizontal="center" wrapText="1"/>
    </xf>
    <xf numFmtId="4" fontId="6" fillId="0" borderId="1" xfId="4" applyNumberFormat="1" applyBorder="1" applyAlignment="1">
      <alignment wrapText="1"/>
    </xf>
    <xf numFmtId="0" fontId="8" fillId="0" borderId="0" xfId="4" applyFont="1" applyAlignment="1">
      <alignment vertical="top"/>
    </xf>
    <xf numFmtId="0" fontId="6" fillId="0" borderId="0" xfId="4" applyAlignment="1">
      <alignment wrapText="1"/>
    </xf>
    <xf numFmtId="3" fontId="6" fillId="0" borderId="0" xfId="4" applyNumberFormat="1" applyAlignment="1">
      <alignment horizontal="center" wrapText="1"/>
    </xf>
    <xf numFmtId="4" fontId="8" fillId="0" borderId="0" xfId="4" applyNumberFormat="1" applyFont="1" applyAlignment="1">
      <alignment horizontal="right" wrapText="1"/>
    </xf>
    <xf numFmtId="0" fontId="6" fillId="0" borderId="0" xfId="4" applyAlignment="1">
      <alignment horizontal="left" vertical="top" wrapText="1"/>
    </xf>
    <xf numFmtId="4" fontId="6" fillId="0" borderId="0" xfId="4" applyNumberFormat="1" applyAlignment="1">
      <alignment wrapText="1"/>
    </xf>
    <xf numFmtId="4" fontId="6" fillId="0" borderId="0" xfId="4" applyNumberFormat="1" applyAlignment="1">
      <alignment horizontal="right" wrapText="1"/>
    </xf>
    <xf numFmtId="0" fontId="39" fillId="0" borderId="24" xfId="137" applyBorder="1"/>
    <xf numFmtId="0" fontId="39" fillId="0" borderId="24" xfId="137" applyBorder="1" applyAlignment="1">
      <alignment horizontal="center"/>
    </xf>
    <xf numFmtId="0" fontId="6" fillId="0" borderId="24" xfId="137" applyFont="1" applyBorder="1"/>
    <xf numFmtId="0" fontId="0" fillId="0" borderId="24" xfId="137" applyFont="1" applyBorder="1"/>
    <xf numFmtId="0" fontId="0" fillId="0" borderId="24" xfId="137" applyFont="1" applyBorder="1" applyAlignment="1">
      <alignment horizontal="center"/>
    </xf>
    <xf numFmtId="0" fontId="6" fillId="0" borderId="24" xfId="137" applyFont="1" applyBorder="1" applyAlignment="1">
      <alignment horizontal="center"/>
    </xf>
    <xf numFmtId="0" fontId="0" fillId="0" borderId="24" xfId="0" applyBorder="1" applyAlignment="1"/>
    <xf numFmtId="0" fontId="0" fillId="3" borderId="24" xfId="0" applyFill="1" applyBorder="1" applyAlignment="1"/>
    <xf numFmtId="169" fontId="17" fillId="4" borderId="29" xfId="10" applyNumberFormat="1" applyFont="1" applyFill="1" applyBorder="1"/>
    <xf numFmtId="169" fontId="17" fillId="4" borderId="13" xfId="1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165" fontId="0" fillId="0" borderId="24" xfId="144" applyFont="1" applyBorder="1" applyAlignment="1">
      <alignment vertical="center"/>
    </xf>
    <xf numFmtId="165" fontId="0" fillId="0" borderId="0" xfId="144" applyFont="1"/>
    <xf numFmtId="0" fontId="6" fillId="0" borderId="0" xfId="137" applyFont="1"/>
    <xf numFmtId="0" fontId="0" fillId="0" borderId="23" xfId="0" applyBorder="1" applyAlignment="1">
      <alignment horizontal="right"/>
    </xf>
    <xf numFmtId="16" fontId="0" fillId="0" borderId="24" xfId="0" applyNumberFormat="1" applyBorder="1" applyAlignment="1"/>
    <xf numFmtId="1" fontId="0" fillId="0" borderId="24" xfId="137" applyNumberFormat="1" applyFont="1" applyBorder="1"/>
    <xf numFmtId="179" fontId="39" fillId="0" borderId="24" xfId="137" applyNumberFormat="1" applyBorder="1"/>
    <xf numFmtId="1" fontId="39" fillId="0" borderId="24" xfId="137" applyNumberFormat="1" applyBorder="1"/>
    <xf numFmtId="2" fontId="0" fillId="0" borderId="24" xfId="0" applyNumberFormat="1" applyBorder="1" applyAlignment="1"/>
    <xf numFmtId="2" fontId="0" fillId="0" borderId="0" xfId="0" applyNumberFormat="1" applyAlignment="1"/>
    <xf numFmtId="2" fontId="0" fillId="3" borderId="0" xfId="0" applyNumberFormat="1" applyFill="1" applyAlignment="1"/>
    <xf numFmtId="0" fontId="0" fillId="3" borderId="0" xfId="0" applyFill="1" applyAlignment="1">
      <alignment horizontal="center"/>
    </xf>
    <xf numFmtId="0" fontId="0" fillId="3" borderId="0" xfId="0" applyFill="1" applyAlignment="1"/>
    <xf numFmtId="0" fontId="3" fillId="2" borderId="5" xfId="16" applyFont="1" applyFill="1" applyBorder="1" applyAlignment="1">
      <alignment horizontal="left" vertical="top" wrapText="1"/>
    </xf>
    <xf numFmtId="0" fontId="6" fillId="0" borderId="0" xfId="16" applyAlignment="1">
      <alignment vertical="center" wrapText="1"/>
    </xf>
    <xf numFmtId="0" fontId="6" fillId="0" borderId="6" xfId="16" applyBorder="1" applyAlignment="1">
      <alignment vertical="center" wrapText="1"/>
    </xf>
    <xf numFmtId="0" fontId="6" fillId="0" borderId="27" xfId="0" applyFont="1" applyBorder="1">
      <alignment vertical="top"/>
    </xf>
    <xf numFmtId="0" fontId="8" fillId="0" borderId="69" xfId="4" applyFont="1" applyBorder="1" applyAlignment="1">
      <alignment horizontal="center" vertical="top" wrapText="1"/>
    </xf>
    <xf numFmtId="4" fontId="8" fillId="0" borderId="58" xfId="4" applyNumberFormat="1" applyFont="1" applyBorder="1" applyAlignment="1">
      <alignment horizontal="center" vertical="center" wrapText="1"/>
    </xf>
    <xf numFmtId="0" fontId="6" fillId="0" borderId="27" xfId="4" applyBorder="1" applyAlignment="1">
      <alignment horizontal="left" vertical="top" wrapText="1"/>
    </xf>
    <xf numFmtId="4" fontId="6" fillId="0" borderId="36" xfId="4" applyNumberFormat="1" applyBorder="1" applyAlignment="1">
      <alignment horizontal="right" wrapText="1"/>
    </xf>
    <xf numFmtId="0" fontId="6" fillId="0" borderId="37" xfId="4" applyBorder="1" applyAlignment="1">
      <alignment horizontal="left" vertical="top" wrapText="1"/>
    </xf>
    <xf numFmtId="0" fontId="6" fillId="0" borderId="37" xfId="4" applyBorder="1" applyAlignment="1">
      <alignment horizontal="left" vertical="top"/>
    </xf>
    <xf numFmtId="0" fontId="6" fillId="0" borderId="37" xfId="5" applyFont="1" applyBorder="1" applyAlignment="1">
      <alignment wrapText="1"/>
    </xf>
    <xf numFmtId="0" fontId="6" fillId="0" borderId="38" xfId="4" applyBorder="1" applyAlignment="1">
      <alignment horizontal="left" vertical="top" wrapText="1"/>
    </xf>
    <xf numFmtId="4" fontId="6" fillId="0" borderId="39" xfId="4" applyNumberFormat="1" applyBorder="1" applyAlignment="1">
      <alignment horizontal="right" wrapText="1"/>
    </xf>
    <xf numFmtId="4" fontId="8" fillId="0" borderId="36" xfId="4" applyNumberFormat="1" applyFont="1" applyBorder="1" applyAlignment="1">
      <alignment horizontal="right" wrapText="1"/>
    </xf>
    <xf numFmtId="0" fontId="6" fillId="0" borderId="29" xfId="4" applyBorder="1" applyAlignment="1">
      <alignment horizontal="left" vertical="top" wrapText="1"/>
    </xf>
    <xf numFmtId="0" fontId="6" fillId="0" borderId="13" xfId="4" applyBorder="1" applyAlignment="1">
      <alignment wrapText="1"/>
    </xf>
    <xf numFmtId="0" fontId="6" fillId="0" borderId="13" xfId="4" applyBorder="1" applyAlignment="1">
      <alignment horizontal="center" wrapText="1"/>
    </xf>
    <xf numFmtId="3" fontId="6" fillId="0" borderId="13" xfId="4" applyNumberFormat="1" applyBorder="1" applyAlignment="1">
      <alignment horizontal="center" wrapText="1"/>
    </xf>
    <xf numFmtId="4" fontId="6" fillId="0" borderId="13" xfId="4" applyNumberFormat="1" applyBorder="1" applyAlignment="1">
      <alignment wrapText="1"/>
    </xf>
    <xf numFmtId="4" fontId="6" fillId="0" borderId="40" xfId="4" applyNumberFormat="1" applyBorder="1" applyAlignment="1">
      <alignment horizontal="right" wrapText="1"/>
    </xf>
    <xf numFmtId="0" fontId="8" fillId="0" borderId="57" xfId="142" applyFont="1" applyBorder="1" applyAlignment="1">
      <alignment horizontal="center" vertical="top" wrapText="1"/>
    </xf>
    <xf numFmtId="4" fontId="8" fillId="0" borderId="58" xfId="142" applyNumberFormat="1" applyFont="1" applyBorder="1" applyAlignment="1">
      <alignment horizontal="center" vertical="top" wrapText="1"/>
    </xf>
    <xf numFmtId="0" fontId="8" fillId="0" borderId="37" xfId="142" applyFont="1" applyBorder="1" applyAlignment="1">
      <alignment horizontal="center" vertical="top" wrapText="1"/>
    </xf>
    <xf numFmtId="4" fontId="8" fillId="0" borderId="36" xfId="142" applyNumberFormat="1" applyFont="1" applyBorder="1" applyAlignment="1">
      <alignment horizontal="center" vertical="top" wrapText="1"/>
    </xf>
    <xf numFmtId="0" fontId="6" fillId="0" borderId="37" xfId="142" applyBorder="1" applyAlignment="1">
      <alignment vertical="top" wrapText="1"/>
    </xf>
    <xf numFmtId="4" fontId="6" fillId="0" borderId="36" xfId="142" applyNumberFormat="1" applyBorder="1" applyAlignment="1">
      <alignment wrapText="1"/>
    </xf>
    <xf numFmtId="4" fontId="6" fillId="0" borderId="36" xfId="142" applyNumberFormat="1" applyBorder="1" applyAlignment="1">
      <alignment horizontal="right" wrapText="1"/>
    </xf>
    <xf numFmtId="0" fontId="12" fillId="0" borderId="71" xfId="0" applyFont="1" applyBorder="1">
      <alignment vertical="top"/>
    </xf>
    <xf numFmtId="49" fontId="23" fillId="0" borderId="71" xfId="11" applyNumberFormat="1" applyFont="1" applyBorder="1" applyAlignment="1">
      <alignment horizontal="center" vertical="top" wrapText="1"/>
    </xf>
    <xf numFmtId="0" fontId="12" fillId="0" borderId="74" xfId="0" applyFont="1" applyBorder="1" applyAlignment="1">
      <alignment horizontal="center" vertical="top"/>
    </xf>
    <xf numFmtId="49" fontId="23" fillId="0" borderId="74" xfId="11" applyNumberFormat="1" applyFont="1" applyBorder="1" applyAlignment="1">
      <alignment horizontal="center" vertical="top" wrapText="1"/>
    </xf>
    <xf numFmtId="0" fontId="8" fillId="0" borderId="0" xfId="5" applyFont="1"/>
    <xf numFmtId="0" fontId="3" fillId="2" borderId="5" xfId="16" applyFont="1" applyFill="1" applyBorder="1" applyAlignment="1">
      <alignment vertical="center" wrapText="1"/>
    </xf>
    <xf numFmtId="0" fontId="3" fillId="0" borderId="5" xfId="16" applyFont="1" applyBorder="1" applyAlignment="1">
      <alignment horizontal="left" vertical="center" wrapText="1"/>
    </xf>
    <xf numFmtId="0" fontId="3" fillId="2" borderId="5" xfId="16" applyFont="1" applyFill="1" applyBorder="1" applyAlignment="1">
      <alignment horizontal="left" vertical="center" wrapText="1"/>
    </xf>
    <xf numFmtId="0" fontId="8" fillId="0" borderId="0" xfId="6" applyFont="1" applyAlignment="1">
      <alignment vertical="top"/>
    </xf>
    <xf numFmtId="0" fontId="3" fillId="2" borderId="37" xfId="16" applyFont="1" applyFill="1" applyBorder="1" applyAlignment="1">
      <alignment vertical="center" wrapText="1"/>
    </xf>
    <xf numFmtId="0" fontId="8" fillId="0" borderId="12" xfId="0" applyFont="1" applyBorder="1" applyAlignment="1">
      <alignment horizontal="left"/>
    </xf>
    <xf numFmtId="165" fontId="3" fillId="2" borderId="46" xfId="17" applyFont="1" applyFill="1" applyBorder="1" applyAlignment="1">
      <alignment horizontal="right"/>
    </xf>
    <xf numFmtId="165" fontId="3" fillId="2" borderId="13" xfId="17" applyFont="1" applyFill="1" applyBorder="1" applyAlignment="1">
      <alignment horizontal="right"/>
    </xf>
    <xf numFmtId="165" fontId="3" fillId="2" borderId="48" xfId="17" applyFont="1" applyFill="1" applyBorder="1" applyAlignment="1">
      <alignment horizontal="right"/>
    </xf>
    <xf numFmtId="4" fontId="12" fillId="0" borderId="31" xfId="11" applyNumberFormat="1" applyFont="1" applyBorder="1" applyAlignment="1">
      <alignment horizontal="right" wrapText="1"/>
    </xf>
    <xf numFmtId="0" fontId="26" fillId="2" borderId="5" xfId="16" applyFont="1" applyFill="1" applyBorder="1" applyAlignment="1">
      <alignment horizontal="left" vertical="top"/>
    </xf>
    <xf numFmtId="0" fontId="27" fillId="2" borderId="5" xfId="16" applyFont="1" applyFill="1" applyBorder="1" applyAlignment="1">
      <alignment horizontal="left" vertical="top" wrapText="1"/>
    </xf>
    <xf numFmtId="2" fontId="3" fillId="2" borderId="5" xfId="16" applyNumberFormat="1" applyFont="1" applyFill="1" applyBorder="1" applyAlignment="1">
      <alignment horizontal="left" vertical="top" wrapText="1"/>
    </xf>
    <xf numFmtId="2" fontId="28" fillId="2" borderId="5" xfId="16" applyNumberFormat="1" applyFont="1" applyFill="1" applyBorder="1" applyAlignment="1">
      <alignment horizontal="left" vertical="top" wrapText="1"/>
    </xf>
    <xf numFmtId="0" fontId="28" fillId="2" borderId="5" xfId="16" applyFont="1" applyFill="1" applyBorder="1" applyAlignment="1">
      <alignment horizontal="left" vertical="top" wrapText="1"/>
    </xf>
    <xf numFmtId="0" fontId="26" fillId="2" borderId="13" xfId="16" applyFont="1" applyFill="1" applyBorder="1" applyAlignment="1">
      <alignment horizontal="left" vertical="top"/>
    </xf>
    <xf numFmtId="0" fontId="3" fillId="0" borderId="5" xfId="16" applyFont="1" applyBorder="1" applyAlignment="1">
      <alignment horizontal="left" vertical="top" wrapText="1"/>
    </xf>
    <xf numFmtId="0" fontId="3" fillId="2" borderId="67" xfId="16" applyFont="1" applyFill="1" applyBorder="1" applyAlignment="1">
      <alignment horizontal="left" vertical="top" wrapText="1"/>
    </xf>
    <xf numFmtId="0" fontId="26" fillId="2" borderId="46" xfId="16" applyFont="1" applyFill="1" applyBorder="1" applyAlignment="1">
      <alignment horizontal="left" vertical="top"/>
    </xf>
    <xf numFmtId="0" fontId="3" fillId="2" borderId="5" xfId="16" applyFont="1" applyFill="1" applyBorder="1" applyAlignment="1">
      <alignment horizontal="center" wrapText="1"/>
    </xf>
    <xf numFmtId="0" fontId="3" fillId="2" borderId="67" xfId="16" applyFont="1" applyFill="1" applyBorder="1" applyAlignment="1">
      <alignment horizontal="center" wrapText="1"/>
    </xf>
    <xf numFmtId="0" fontId="6" fillId="0" borderId="1" xfId="6" applyBorder="1" applyAlignment="1">
      <alignment horizontal="center" wrapText="1"/>
    </xf>
    <xf numFmtId="1" fontId="6" fillId="0" borderId="1" xfId="6" applyNumberFormat="1" applyBorder="1" applyAlignment="1">
      <alignment horizontal="center" wrapText="1"/>
    </xf>
    <xf numFmtId="4" fontId="6" fillId="0" borderId="1" xfId="6" applyNumberFormat="1" applyBorder="1" applyAlignment="1">
      <alignment horizontal="right" wrapText="1"/>
    </xf>
    <xf numFmtId="4" fontId="6" fillId="0" borderId="39" xfId="6" applyNumberFormat="1" applyBorder="1" applyAlignment="1">
      <alignment horizontal="right" wrapText="1"/>
    </xf>
    <xf numFmtId="0" fontId="8" fillId="0" borderId="0" xfId="6" applyFont="1" applyAlignment="1">
      <alignment horizontal="center" wrapText="1"/>
    </xf>
    <xf numFmtId="1" fontId="8" fillId="0" borderId="0" xfId="6" applyNumberFormat="1" applyFont="1" applyAlignment="1">
      <alignment horizontal="center" wrapText="1"/>
    </xf>
    <xf numFmtId="4" fontId="8" fillId="0" borderId="0" xfId="6" applyNumberFormat="1" applyFont="1" applyAlignment="1">
      <alignment horizontal="right" wrapText="1"/>
    </xf>
    <xf numFmtId="4" fontId="8" fillId="0" borderId="36" xfId="0" applyNumberFormat="1" applyFont="1" applyBorder="1" applyAlignment="1">
      <alignment horizontal="right" wrapText="1"/>
    </xf>
    <xf numFmtId="0" fontId="6" fillId="0" borderId="13" xfId="6" applyBorder="1" applyAlignment="1">
      <alignment horizontal="center" wrapText="1"/>
    </xf>
    <xf numFmtId="1" fontId="6" fillId="0" borderId="13" xfId="6" applyNumberFormat="1" applyBorder="1" applyAlignment="1">
      <alignment horizontal="center" wrapText="1"/>
    </xf>
    <xf numFmtId="4" fontId="6" fillId="0" borderId="13" xfId="6" applyNumberFormat="1" applyBorder="1" applyAlignment="1">
      <alignment horizontal="right" wrapText="1"/>
    </xf>
    <xf numFmtId="4" fontId="6" fillId="0" borderId="40" xfId="6" applyNumberFormat="1" applyBorder="1" applyAlignment="1">
      <alignment horizontal="right" wrapText="1"/>
    </xf>
    <xf numFmtId="0" fontId="6" fillId="0" borderId="0" xfId="6" applyAlignment="1">
      <alignment horizontal="right" wrapText="1"/>
    </xf>
    <xf numFmtId="0" fontId="8" fillId="0" borderId="33" xfId="6" applyFont="1" applyBorder="1" applyAlignment="1">
      <alignment horizontal="center" vertical="center" wrapText="1"/>
    </xf>
    <xf numFmtId="1" fontId="8" fillId="0" borderId="33" xfId="6" applyNumberFormat="1" applyFont="1" applyBorder="1" applyAlignment="1">
      <alignment horizontal="center" vertical="center" wrapText="1"/>
    </xf>
    <xf numFmtId="4" fontId="8" fillId="0" borderId="33" xfId="6" applyNumberFormat="1" applyFont="1" applyBorder="1" applyAlignment="1">
      <alignment horizontal="center" vertical="center" wrapText="1"/>
    </xf>
    <xf numFmtId="4" fontId="8" fillId="0" borderId="34" xfId="6" applyNumberFormat="1" applyFont="1" applyBorder="1" applyAlignment="1">
      <alignment horizontal="right" vertical="center" wrapText="1"/>
    </xf>
    <xf numFmtId="0" fontId="8" fillId="0" borderId="32" xfId="6" applyFont="1" applyBorder="1" applyAlignment="1">
      <alignment horizontal="left" vertical="center" wrapText="1"/>
    </xf>
    <xf numFmtId="0" fontId="8" fillId="0" borderId="56" xfId="6" applyFont="1" applyBorder="1" applyAlignment="1">
      <alignment horizontal="left" vertical="center" wrapText="1"/>
    </xf>
    <xf numFmtId="0" fontId="8" fillId="0" borderId="33" xfId="6" applyFont="1" applyBorder="1" applyAlignment="1">
      <alignment horizontal="left" vertical="center" wrapText="1"/>
    </xf>
    <xf numFmtId="0" fontId="56" fillId="0" borderId="0" xfId="0" applyFont="1" applyAlignment="1"/>
    <xf numFmtId="4" fontId="6" fillId="0" borderId="28" xfId="0" applyNumberFormat="1" applyFont="1" applyBorder="1" applyAlignment="1">
      <alignment horizontal="right" wrapText="1"/>
    </xf>
    <xf numFmtId="0" fontId="3" fillId="2" borderId="37" xfId="16" applyFont="1" applyFill="1" applyBorder="1" applyAlignment="1">
      <alignment horizontal="left" vertical="top" wrapText="1"/>
    </xf>
    <xf numFmtId="0" fontId="48" fillId="0" borderId="37" xfId="7" applyFont="1" applyBorder="1" applyAlignment="1">
      <alignment vertical="top" wrapText="1"/>
    </xf>
    <xf numFmtId="0" fontId="55" fillId="0" borderId="55" xfId="16" applyFont="1" applyBorder="1" applyAlignment="1">
      <alignment vertical="center" wrapText="1"/>
    </xf>
    <xf numFmtId="0" fontId="48" fillId="0" borderId="5" xfId="16" applyFont="1" applyBorder="1" applyAlignment="1">
      <alignment horizontal="left" vertical="top" wrapText="1"/>
    </xf>
    <xf numFmtId="0" fontId="48" fillId="0" borderId="5" xfId="16" applyFont="1" applyBorder="1" applyAlignment="1">
      <alignment horizontal="center" wrapText="1"/>
    </xf>
    <xf numFmtId="168" fontId="48" fillId="0" borderId="5" xfId="16" applyNumberFormat="1" applyFont="1" applyBorder="1" applyAlignment="1">
      <alignment horizontal="center" wrapText="1"/>
    </xf>
    <xf numFmtId="0" fontId="57" fillId="0" borderId="0" xfId="0" applyFont="1" applyAlignment="1">
      <alignment horizontal="justify" vertical="center"/>
    </xf>
    <xf numFmtId="0" fontId="12" fillId="0" borderId="55" xfId="16" applyFont="1" applyBorder="1" applyAlignment="1">
      <alignment vertical="center" wrapText="1"/>
    </xf>
    <xf numFmtId="0" fontId="6" fillId="0" borderId="37" xfId="16" applyBorder="1" applyAlignment="1">
      <alignment horizontal="left" vertical="top"/>
    </xf>
    <xf numFmtId="0" fontId="6" fillId="0" borderId="37" xfId="16" applyBorder="1" applyAlignment="1">
      <alignment horizontal="left" vertical="top" wrapText="1"/>
    </xf>
    <xf numFmtId="0" fontId="8" fillId="0" borderId="55" xfId="16" applyFont="1" applyBorder="1" applyAlignment="1">
      <alignment horizontal="left" vertical="top" wrapText="1"/>
    </xf>
    <xf numFmtId="0" fontId="6" fillId="0" borderId="55" xfId="16" applyBorder="1" applyAlignment="1">
      <alignment horizontal="left" vertical="top"/>
    </xf>
    <xf numFmtId="2" fontId="6" fillId="0" borderId="37" xfId="16" applyNumberFormat="1" applyBorder="1" applyAlignment="1">
      <alignment horizontal="left" vertical="top" wrapText="1"/>
    </xf>
    <xf numFmtId="2" fontId="6" fillId="0" borderId="55" xfId="16" applyNumberFormat="1" applyBorder="1" applyAlignment="1">
      <alignment horizontal="left" vertical="top" wrapText="1"/>
    </xf>
    <xf numFmtId="0" fontId="6" fillId="0" borderId="55" xfId="16" applyBorder="1" applyAlignment="1">
      <alignment horizontal="left" vertical="top" wrapText="1"/>
    </xf>
    <xf numFmtId="0" fontId="8" fillId="0" borderId="50" xfId="16" applyFont="1" applyBorder="1" applyAlignment="1">
      <alignment horizontal="left" vertical="top"/>
    </xf>
    <xf numFmtId="0" fontId="6" fillId="0" borderId="46" xfId="16" applyBorder="1" applyAlignment="1">
      <alignment horizontal="left" vertical="top"/>
    </xf>
    <xf numFmtId="0" fontId="8" fillId="0" borderId="45" xfId="16" applyFont="1" applyBorder="1" applyAlignment="1">
      <alignment horizontal="left" vertical="top"/>
    </xf>
    <xf numFmtId="0" fontId="8" fillId="0" borderId="13" xfId="16" applyFont="1" applyBorder="1" applyAlignment="1">
      <alignment horizontal="left" vertical="top"/>
    </xf>
    <xf numFmtId="0" fontId="6" fillId="0" borderId="5" xfId="16" applyBorder="1" applyAlignment="1">
      <alignment horizontal="left" vertical="top" wrapText="1"/>
    </xf>
    <xf numFmtId="0" fontId="6" fillId="0" borderId="67" xfId="16" applyBorder="1" applyAlignment="1">
      <alignment horizontal="left" vertical="top" wrapText="1"/>
    </xf>
    <xf numFmtId="0" fontId="8" fillId="0" borderId="46" xfId="16" applyFont="1" applyBorder="1" applyAlignment="1">
      <alignment horizontal="left" vertical="top"/>
    </xf>
    <xf numFmtId="4" fontId="6" fillId="0" borderId="37" xfId="16" applyNumberFormat="1" applyBorder="1" applyAlignment="1">
      <alignment horizontal="left" vertical="top"/>
    </xf>
    <xf numFmtId="0" fontId="6" fillId="0" borderId="37" xfId="0" applyFont="1" applyBorder="1" applyAlignment="1">
      <alignment horizontal="left" vertical="top" wrapText="1"/>
    </xf>
    <xf numFmtId="0" fontId="48" fillId="0" borderId="5" xfId="0" applyFont="1" applyBorder="1">
      <alignment vertical="top"/>
    </xf>
    <xf numFmtId="0" fontId="48" fillId="0" borderId="5" xfId="0" applyFont="1" applyBorder="1" applyAlignment="1">
      <alignment vertical="top" wrapText="1"/>
    </xf>
    <xf numFmtId="0" fontId="6" fillId="0" borderId="37" xfId="16" applyBorder="1" applyAlignment="1">
      <alignment vertical="center" wrapText="1"/>
    </xf>
    <xf numFmtId="0" fontId="6" fillId="0" borderId="70" xfId="0" applyFont="1" applyBorder="1">
      <alignment vertical="top"/>
    </xf>
    <xf numFmtId="0" fontId="6" fillId="0" borderId="73" xfId="0" applyFont="1" applyBorder="1">
      <alignment vertical="top"/>
    </xf>
    <xf numFmtId="0" fontId="6" fillId="0" borderId="77" xfId="0" applyFont="1" applyBorder="1">
      <alignment vertical="top"/>
    </xf>
    <xf numFmtId="0" fontId="55" fillId="0" borderId="5" xfId="0" applyFont="1" applyBorder="1" applyAlignment="1">
      <alignment horizontal="left" vertical="top" wrapText="1"/>
    </xf>
    <xf numFmtId="0" fontId="6" fillId="0" borderId="0" xfId="6" applyAlignment="1">
      <alignment vertical="justify"/>
    </xf>
    <xf numFmtId="0" fontId="6" fillId="0" borderId="0" xfId="6" applyAlignment="1">
      <alignment vertical="justify" wrapText="1"/>
    </xf>
    <xf numFmtId="0" fontId="6" fillId="0" borderId="0" xfId="6" applyAlignment="1">
      <alignment horizontal="center" vertical="justify"/>
    </xf>
    <xf numFmtId="0" fontId="6" fillId="0" borderId="0" xfId="6" applyAlignment="1">
      <alignment horizontal="right" vertical="justify"/>
    </xf>
    <xf numFmtId="4" fontId="6" fillId="0" borderId="0" xfId="6" applyNumberFormat="1" applyAlignment="1">
      <alignment horizontal="right" vertical="justify"/>
    </xf>
    <xf numFmtId="0" fontId="6" fillId="0" borderId="20" xfId="142" applyBorder="1" applyAlignment="1">
      <alignment wrapText="1"/>
    </xf>
    <xf numFmtId="0" fontId="6" fillId="0" borderId="20" xfId="142" applyBorder="1" applyAlignment="1">
      <alignment horizontal="center" wrapText="1"/>
    </xf>
    <xf numFmtId="3" fontId="6" fillId="0" borderId="20" xfId="142" applyNumberFormat="1" applyBorder="1" applyAlignment="1">
      <alignment horizontal="center" wrapText="1"/>
    </xf>
    <xf numFmtId="4" fontId="6" fillId="0" borderId="20" xfId="142" applyNumberFormat="1" applyBorder="1" applyAlignment="1">
      <alignment horizontal="right" wrapText="1"/>
    </xf>
    <xf numFmtId="4" fontId="6" fillId="0" borderId="20" xfId="142" applyNumberFormat="1" applyBorder="1" applyAlignment="1">
      <alignment wrapText="1"/>
    </xf>
    <xf numFmtId="4" fontId="6" fillId="0" borderId="13" xfId="143" applyNumberFormat="1" applyBorder="1" applyAlignment="1">
      <alignment horizontal="right" wrapText="1"/>
    </xf>
    <xf numFmtId="0" fontId="6" fillId="0" borderId="20" xfId="16" applyBorder="1" applyAlignment="1">
      <alignment wrapText="1"/>
    </xf>
    <xf numFmtId="0" fontId="6" fillId="0" borderId="20" xfId="16" applyBorder="1" applyAlignment="1">
      <alignment horizontal="center" vertical="top" wrapText="1"/>
    </xf>
    <xf numFmtId="3" fontId="6" fillId="0" borderId="20" xfId="16" applyNumberFormat="1" applyBorder="1" applyAlignment="1">
      <alignment horizontal="center" vertical="top" wrapText="1"/>
    </xf>
    <xf numFmtId="4" fontId="6" fillId="0" borderId="20" xfId="16" applyNumberFormat="1" applyBorder="1" applyAlignment="1">
      <alignment horizontal="center" vertical="top" wrapText="1"/>
    </xf>
    <xf numFmtId="4" fontId="6" fillId="0" borderId="20" xfId="16" applyNumberFormat="1" applyBorder="1" applyAlignment="1">
      <alignment horizontal="right" vertical="top" wrapText="1"/>
    </xf>
    <xf numFmtId="0" fontId="3" fillId="2" borderId="5" xfId="16" applyFont="1" applyFill="1" applyBorder="1" applyAlignment="1">
      <alignment vertical="top" wrapText="1"/>
    </xf>
    <xf numFmtId="0" fontId="3" fillId="2" borderId="37" xfId="16" applyFont="1" applyFill="1" applyBorder="1" applyAlignment="1">
      <alignment vertical="top" wrapText="1"/>
    </xf>
    <xf numFmtId="4" fontId="8" fillId="0" borderId="78" xfId="6" applyNumberFormat="1" applyFont="1" applyBorder="1" applyAlignment="1">
      <alignment horizontal="center" vertical="center" wrapText="1"/>
    </xf>
    <xf numFmtId="4" fontId="6" fillId="0" borderId="2" xfId="2" applyNumberFormat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wrapText="1"/>
    </xf>
    <xf numFmtId="0" fontId="6" fillId="0" borderId="5" xfId="7" applyBorder="1" applyAlignment="1">
      <alignment wrapText="1"/>
    </xf>
    <xf numFmtId="4" fontId="6" fillId="0" borderId="2" xfId="0" applyNumberFormat="1" applyFont="1" applyBorder="1" applyAlignment="1">
      <alignment wrapText="1"/>
    </xf>
    <xf numFmtId="0" fontId="0" fillId="0" borderId="5" xfId="7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5" xfId="7" applyNumberFormat="1" applyBorder="1"/>
    <xf numFmtId="4" fontId="6" fillId="0" borderId="2" xfId="0" applyNumberFormat="1" applyFont="1" applyBorder="1" applyAlignment="1">
      <alignment horizontal="center" wrapText="1"/>
    </xf>
    <xf numFmtId="0" fontId="6" fillId="0" borderId="5" xfId="2" applyBorder="1" applyAlignment="1">
      <alignment wrapText="1"/>
    </xf>
    <xf numFmtId="4" fontId="6" fillId="0" borderId="5" xfId="2" applyNumberFormat="1" applyBorder="1" applyAlignment="1">
      <alignment wrapText="1"/>
    </xf>
    <xf numFmtId="0" fontId="6" fillId="0" borderId="5" xfId="7" applyBorder="1"/>
    <xf numFmtId="4" fontId="6" fillId="0" borderId="13" xfId="7" applyNumberFormat="1" applyBorder="1" applyAlignment="1">
      <alignment horizontal="center" vertical="top" wrapText="1"/>
    </xf>
    <xf numFmtId="4" fontId="6" fillId="0" borderId="2" xfId="7" applyNumberFormat="1" applyBorder="1" applyAlignment="1">
      <alignment horizontal="center" vertical="top"/>
    </xf>
    <xf numFmtId="4" fontId="6" fillId="0" borderId="2" xfId="7" applyNumberFormat="1" applyBorder="1" applyAlignment="1">
      <alignment horizontal="center" vertical="top" wrapText="1"/>
    </xf>
    <xf numFmtId="4" fontId="6" fillId="0" borderId="2" xfId="7" applyNumberFormat="1" applyBorder="1" applyAlignment="1">
      <alignment horizontal="center"/>
    </xf>
    <xf numFmtId="4" fontId="6" fillId="0" borderId="2" xfId="7" applyNumberFormat="1" applyBorder="1" applyAlignment="1">
      <alignment horizontal="center" wrapText="1"/>
    </xf>
    <xf numFmtId="4" fontId="6" fillId="0" borderId="1" xfId="7" applyNumberFormat="1" applyBorder="1" applyAlignment="1">
      <alignment horizontal="center" vertical="top" wrapText="1"/>
    </xf>
    <xf numFmtId="4" fontId="8" fillId="0" borderId="0" xfId="7" applyNumberFormat="1" applyFont="1" applyAlignment="1">
      <alignment horizontal="center" vertical="top" wrapText="1"/>
    </xf>
    <xf numFmtId="4" fontId="6" fillId="0" borderId="5" xfId="7" applyNumberFormat="1" applyBorder="1" applyAlignment="1">
      <alignment horizontal="center" vertical="top" wrapText="1"/>
    </xf>
    <xf numFmtId="4" fontId="6" fillId="0" borderId="5" xfId="7" applyNumberFormat="1" applyBorder="1" applyAlignment="1">
      <alignment horizontal="center" vertical="top"/>
    </xf>
    <xf numFmtId="4" fontId="6" fillId="0" borderId="5" xfId="7" applyNumberFormat="1" applyBorder="1" applyAlignment="1">
      <alignment horizontal="center" wrapText="1"/>
    </xf>
    <xf numFmtId="2" fontId="0" fillId="0" borderId="6" xfId="0" applyNumberFormat="1" applyBorder="1" applyAlignment="1">
      <alignment horizontal="right" vertical="top"/>
    </xf>
    <xf numFmtId="4" fontId="8" fillId="0" borderId="78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vertical="top" wrapText="1"/>
    </xf>
    <xf numFmtId="4" fontId="12" fillId="0" borderId="22" xfId="11" applyNumberFormat="1" applyFont="1" applyBorder="1" applyAlignment="1">
      <alignment horizontal="right" wrapText="1"/>
    </xf>
    <xf numFmtId="0" fontId="6" fillId="0" borderId="13" xfId="0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 wrapText="1"/>
    </xf>
    <xf numFmtId="4" fontId="6" fillId="0" borderId="13" xfId="0" applyNumberFormat="1" applyFont="1" applyBorder="1" applyAlignment="1">
      <alignment wrapText="1"/>
    </xf>
    <xf numFmtId="0" fontId="8" fillId="0" borderId="33" xfId="0" applyFont="1" applyBorder="1" applyAlignment="1">
      <alignment horizontal="center" wrapText="1"/>
    </xf>
    <xf numFmtId="3" fontId="8" fillId="0" borderId="33" xfId="0" applyNumberFormat="1" applyFont="1" applyBorder="1" applyAlignment="1">
      <alignment horizontal="center" wrapText="1"/>
    </xf>
    <xf numFmtId="4" fontId="8" fillId="0" borderId="3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 wrapText="1"/>
    </xf>
    <xf numFmtId="4" fontId="8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8" fillId="0" borderId="2" xfId="142" applyNumberFormat="1" applyFont="1" applyBorder="1" applyAlignment="1">
      <alignment horizontal="center" vertical="top" wrapText="1"/>
    </xf>
    <xf numFmtId="4" fontId="6" fillId="0" borderId="2" xfId="142" applyNumberFormat="1" applyBorder="1" applyAlignment="1">
      <alignment horizontal="right" wrapText="1"/>
    </xf>
    <xf numFmtId="4" fontId="6" fillId="0" borderId="2" xfId="143" applyNumberFormat="1" applyBorder="1" applyAlignment="1">
      <alignment wrapText="1"/>
    </xf>
    <xf numFmtId="4" fontId="6" fillId="0" borderId="2" xfId="143" applyNumberFormat="1" applyBorder="1" applyAlignment="1">
      <alignment horizontal="right" wrapText="1"/>
    </xf>
    <xf numFmtId="165" fontId="6" fillId="0" borderId="5" xfId="144" applyFont="1" applyBorder="1" applyAlignment="1">
      <alignment horizontal="right" wrapText="1"/>
    </xf>
    <xf numFmtId="165" fontId="0" fillId="0" borderId="5" xfId="144" applyFont="1" applyBorder="1" applyAlignment="1">
      <alignment horizontal="right"/>
    </xf>
    <xf numFmtId="165" fontId="6" fillId="0" borderId="0" xfId="144" applyFont="1" applyAlignment="1">
      <alignment horizontal="right" vertical="top"/>
    </xf>
    <xf numFmtId="165" fontId="6" fillId="0" borderId="0" xfId="144" applyFont="1"/>
    <xf numFmtId="165" fontId="8" fillId="0" borderId="33" xfId="144" applyFont="1" applyBorder="1" applyAlignment="1">
      <alignment horizontal="center" vertical="top" wrapText="1"/>
    </xf>
    <xf numFmtId="165" fontId="8" fillId="0" borderId="80" xfId="144" applyFont="1" applyBorder="1" applyAlignment="1">
      <alignment horizontal="center" vertical="top" wrapText="1"/>
    </xf>
    <xf numFmtId="165" fontId="8" fillId="0" borderId="4" xfId="144" applyFont="1" applyBorder="1" applyAlignment="1">
      <alignment horizontal="right" vertical="top" wrapText="1"/>
    </xf>
    <xf numFmtId="165" fontId="6" fillId="0" borderId="55" xfId="144" applyFont="1" applyBorder="1"/>
    <xf numFmtId="165" fontId="6" fillId="0" borderId="28" xfId="144" applyFont="1" applyBorder="1"/>
    <xf numFmtId="165" fontId="6" fillId="0" borderId="5" xfId="144" applyFont="1" applyBorder="1" applyAlignment="1">
      <alignment horizontal="right" vertical="top" wrapText="1"/>
    </xf>
    <xf numFmtId="165" fontId="0" fillId="0" borderId="28" xfId="144" applyFont="1" applyBorder="1" applyAlignment="1">
      <alignment vertical="top"/>
    </xf>
    <xf numFmtId="165" fontId="0" fillId="0" borderId="5" xfId="144" applyFont="1" applyBorder="1" applyAlignment="1">
      <alignment horizontal="center"/>
    </xf>
    <xf numFmtId="165" fontId="0" fillId="0" borderId="55" xfId="144" applyFont="1" applyBorder="1" applyAlignment="1">
      <alignment horizontal="center"/>
    </xf>
    <xf numFmtId="165" fontId="0" fillId="0" borderId="28" xfId="144" applyFont="1" applyBorder="1" applyAlignment="1"/>
    <xf numFmtId="165" fontId="6" fillId="0" borderId="28" xfId="144" applyFont="1" applyBorder="1" applyAlignment="1">
      <alignment wrapText="1"/>
    </xf>
    <xf numFmtId="165" fontId="12" fillId="0" borderId="22" xfId="144" applyFont="1" applyBorder="1" applyAlignment="1">
      <alignment wrapText="1"/>
    </xf>
    <xf numFmtId="165" fontId="6" fillId="0" borderId="65" xfId="144" applyFont="1" applyBorder="1" applyAlignment="1">
      <alignment horizontal="right"/>
    </xf>
    <xf numFmtId="165" fontId="6" fillId="0" borderId="82" xfId="144" applyFont="1" applyBorder="1"/>
    <xf numFmtId="165" fontId="6" fillId="0" borderId="84" xfId="144" applyFont="1" applyBorder="1" applyAlignment="1">
      <alignment horizontal="right"/>
    </xf>
    <xf numFmtId="165" fontId="6" fillId="0" borderId="42" xfId="144" applyFont="1" applyBorder="1"/>
    <xf numFmtId="165" fontId="6" fillId="0" borderId="5" xfId="144" applyFont="1" applyBorder="1" applyAlignment="1">
      <alignment horizontal="right"/>
    </xf>
    <xf numFmtId="165" fontId="6" fillId="0" borderId="55" xfId="144" applyFont="1" applyBorder="1" applyAlignment="1">
      <alignment horizontal="right" wrapText="1"/>
    </xf>
    <xf numFmtId="165" fontId="12" fillId="0" borderId="1" xfId="144" applyFont="1" applyBorder="1" applyAlignment="1">
      <alignment vertical="top" wrapText="1"/>
    </xf>
    <xf numFmtId="165" fontId="6" fillId="0" borderId="31" xfId="144" applyFont="1" applyBorder="1" applyAlignment="1">
      <alignment horizontal="right"/>
    </xf>
    <xf numFmtId="165" fontId="6" fillId="0" borderId="81" xfId="144" applyFont="1" applyBorder="1"/>
    <xf numFmtId="165" fontId="12" fillId="0" borderId="22" xfId="144" applyFont="1" applyBorder="1" applyAlignment="1">
      <alignment vertical="top" wrapText="1"/>
    </xf>
    <xf numFmtId="165" fontId="6" fillId="0" borderId="5" xfId="144" applyFont="1" applyBorder="1" applyAlignment="1">
      <alignment horizontal="right" vertical="top"/>
    </xf>
    <xf numFmtId="165" fontId="6" fillId="0" borderId="6" xfId="144" applyFont="1" applyBorder="1" applyAlignment="1">
      <alignment horizontal="right" vertical="top"/>
    </xf>
    <xf numFmtId="165" fontId="6" fillId="0" borderId="6" xfId="144" applyFont="1" applyBorder="1"/>
    <xf numFmtId="165" fontId="6" fillId="0" borderId="1" xfId="144" applyFont="1" applyBorder="1" applyAlignment="1">
      <alignment horizontal="right" vertical="top" wrapText="1"/>
    </xf>
    <xf numFmtId="165" fontId="6" fillId="0" borderId="83" xfId="144" applyFont="1" applyBorder="1"/>
    <xf numFmtId="165" fontId="8" fillId="0" borderId="0" xfId="144" applyFont="1" applyAlignment="1">
      <alignment horizontal="right" vertical="top" wrapText="1"/>
    </xf>
    <xf numFmtId="165" fontId="6" fillId="0" borderId="2" xfId="144" applyFont="1" applyBorder="1"/>
    <xf numFmtId="165" fontId="6" fillId="0" borderId="13" xfId="144" applyFont="1" applyBorder="1" applyAlignment="1">
      <alignment horizontal="right" vertical="top" wrapText="1"/>
    </xf>
    <xf numFmtId="4" fontId="8" fillId="0" borderId="2" xfId="4" applyNumberFormat="1" applyFont="1" applyBorder="1" applyAlignment="1">
      <alignment vertical="top" wrapText="1"/>
    </xf>
    <xf numFmtId="4" fontId="6" fillId="0" borderId="2" xfId="4" applyNumberFormat="1" applyBorder="1" applyAlignment="1">
      <alignment wrapText="1"/>
    </xf>
    <xf numFmtId="4" fontId="6" fillId="0" borderId="2" xfId="0" quotePrefix="1" applyNumberFormat="1" applyFont="1" applyBorder="1" applyAlignment="1">
      <alignment horizontal="right" wrapText="1"/>
    </xf>
    <xf numFmtId="4" fontId="6" fillId="0" borderId="2" xfId="139" applyNumberFormat="1" applyFont="1" applyBorder="1" applyAlignment="1">
      <alignment horizontal="right" wrapText="1"/>
    </xf>
    <xf numFmtId="4" fontId="52" fillId="0" borderId="2" xfId="139" applyNumberFormat="1" applyFont="1" applyBorder="1" applyAlignment="1">
      <alignment horizontal="right"/>
    </xf>
    <xf numFmtId="4" fontId="8" fillId="0" borderId="1" xfId="141" applyNumberFormat="1" applyFont="1" applyBorder="1" applyAlignment="1">
      <alignment horizontal="right" vertical="center" wrapText="1"/>
    </xf>
    <xf numFmtId="0" fontId="4" fillId="0" borderId="13" xfId="139" applyBorder="1" applyAlignment="1">
      <alignment horizontal="right" vertical="center"/>
    </xf>
    <xf numFmtId="4" fontId="6" fillId="0" borderId="2" xfId="64" applyNumberFormat="1" applyBorder="1" applyAlignment="1">
      <alignment horizontal="right"/>
    </xf>
    <xf numFmtId="4" fontId="6" fillId="0" borderId="2" xfId="64" applyNumberFormat="1" applyBorder="1" applyAlignment="1">
      <alignment horizontal="center" wrapText="1"/>
    </xf>
    <xf numFmtId="4" fontId="6" fillId="0" borderId="2" xfId="64" applyNumberFormat="1" applyBorder="1" applyAlignment="1">
      <alignment horizontal="center" vertical="center"/>
    </xf>
    <xf numFmtId="165" fontId="8" fillId="0" borderId="59" xfId="144" applyFont="1" applyBorder="1" applyAlignment="1">
      <alignment horizontal="center" vertical="top" wrapText="1"/>
    </xf>
    <xf numFmtId="4" fontId="8" fillId="0" borderId="66" xfId="16" applyNumberFormat="1" applyFont="1" applyBorder="1" applyAlignment="1">
      <alignment horizontal="center" vertical="top" wrapText="1"/>
    </xf>
    <xf numFmtId="4" fontId="6" fillId="0" borderId="2" xfId="16" applyNumberFormat="1" applyBorder="1" applyAlignment="1">
      <alignment horizontal="center" vertical="top"/>
    </xf>
    <xf numFmtId="4" fontId="6" fillId="0" borderId="2" xfId="16" applyNumberFormat="1" applyBorder="1" applyAlignment="1">
      <alignment horizontal="center" wrapText="1"/>
    </xf>
    <xf numFmtId="4" fontId="6" fillId="0" borderId="2" xfId="16" applyNumberFormat="1" applyBorder="1" applyAlignment="1">
      <alignment horizontal="center"/>
    </xf>
    <xf numFmtId="4" fontId="6" fillId="0" borderId="2" xfId="16" applyNumberFormat="1" applyBorder="1" applyAlignment="1">
      <alignment horizontal="center" vertical="top" wrapText="1"/>
    </xf>
    <xf numFmtId="4" fontId="6" fillId="0" borderId="5" xfId="7" applyNumberFormat="1" applyBorder="1" applyAlignment="1">
      <alignment horizontal="center"/>
    </xf>
    <xf numFmtId="4" fontId="6" fillId="0" borderId="36" xfId="7" applyNumberFormat="1" applyBorder="1" applyAlignment="1">
      <alignment horizontal="right"/>
    </xf>
    <xf numFmtId="4" fontId="6" fillId="0" borderId="36" xfId="7" applyNumberFormat="1" applyBorder="1" applyAlignment="1">
      <alignment horizontal="right" wrapText="1"/>
    </xf>
    <xf numFmtId="4" fontId="6" fillId="0" borderId="13" xfId="7" applyNumberFormat="1" applyBorder="1" applyAlignment="1">
      <alignment horizontal="right" vertical="top" wrapText="1"/>
    </xf>
    <xf numFmtId="4" fontId="6" fillId="0" borderId="36" xfId="7" applyNumberFormat="1" applyBorder="1" applyAlignment="1">
      <alignment horizontal="right" vertical="top"/>
    </xf>
    <xf numFmtId="4" fontId="6" fillId="0" borderId="36" xfId="7" applyNumberFormat="1" applyBorder="1" applyAlignment="1">
      <alignment horizontal="right" vertical="top" wrapText="1"/>
    </xf>
    <xf numFmtId="4" fontId="6" fillId="0" borderId="39" xfId="7" applyNumberFormat="1" applyBorder="1" applyAlignment="1">
      <alignment horizontal="right" vertical="top" wrapText="1"/>
    </xf>
    <xf numFmtId="4" fontId="8" fillId="0" borderId="36" xfId="7" applyNumberFormat="1" applyFont="1" applyBorder="1" applyAlignment="1">
      <alignment horizontal="right" vertical="top" wrapText="1"/>
    </xf>
    <xf numFmtId="4" fontId="6" fillId="0" borderId="40" xfId="7" applyNumberFormat="1" applyBorder="1" applyAlignment="1">
      <alignment horizontal="right" vertical="top" wrapText="1"/>
    </xf>
    <xf numFmtId="4" fontId="6" fillId="0" borderId="5" xfId="7" applyNumberForma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55" xfId="0" applyNumberFormat="1" applyFont="1" applyBorder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12" fillId="0" borderId="71" xfId="0" applyFont="1" applyBorder="1" applyAlignment="1">
      <alignment vertical="center"/>
    </xf>
    <xf numFmtId="4" fontId="12" fillId="0" borderId="72" xfId="11" applyNumberFormat="1" applyFont="1" applyBorder="1" applyAlignment="1">
      <alignment horizontal="right" vertical="center" wrapText="1"/>
    </xf>
    <xf numFmtId="4" fontId="12" fillId="0" borderId="71" xfId="11" applyNumberFormat="1" applyFont="1" applyBorder="1" applyAlignment="1">
      <alignment horizontal="right" vertical="center" wrapText="1"/>
    </xf>
    <xf numFmtId="0" fontId="12" fillId="0" borderId="74" xfId="0" applyFont="1" applyBorder="1" applyAlignment="1">
      <alignment horizontal="center" vertical="center"/>
    </xf>
    <xf numFmtId="4" fontId="12" fillId="0" borderId="75" xfId="11" applyNumberFormat="1" applyFont="1" applyBorder="1" applyAlignment="1">
      <alignment horizontal="right" vertical="center" wrapText="1"/>
    </xf>
    <xf numFmtId="4" fontId="12" fillId="0" borderId="74" xfId="11" applyNumberFormat="1" applyFont="1" applyBorder="1" applyAlignment="1">
      <alignment horizontal="right" vertical="center" wrapText="1"/>
    </xf>
    <xf numFmtId="0" fontId="12" fillId="0" borderId="65" xfId="0" applyFont="1" applyBorder="1" applyAlignment="1">
      <alignment horizontal="center" vertical="center"/>
    </xf>
    <xf numFmtId="4" fontId="12" fillId="0" borderId="55" xfId="11" applyNumberFormat="1" applyFont="1" applyBorder="1" applyAlignment="1">
      <alignment horizontal="right" vertical="center" wrapText="1"/>
    </xf>
    <xf numFmtId="4" fontId="12" fillId="0" borderId="0" xfId="11" applyNumberFormat="1" applyFont="1" applyAlignment="1">
      <alignment horizontal="right" vertical="center" wrapText="1"/>
    </xf>
    <xf numFmtId="9" fontId="6" fillId="0" borderId="5" xfId="138" applyFont="1" applyBorder="1" applyAlignment="1">
      <alignment horizontal="right" vertical="center" wrapText="1"/>
    </xf>
    <xf numFmtId="9" fontId="6" fillId="0" borderId="2" xfId="138" applyFont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36" xfId="0" applyNumberFormat="1" applyFont="1" applyBorder="1" applyAlignment="1">
      <alignment vertical="center" wrapText="1"/>
    </xf>
    <xf numFmtId="4" fontId="6" fillId="0" borderId="2" xfId="7" applyNumberFormat="1" applyBorder="1" applyAlignment="1">
      <alignment wrapText="1"/>
    </xf>
    <xf numFmtId="4" fontId="6" fillId="0" borderId="36" xfId="147" applyNumberFormat="1" applyFont="1" applyBorder="1" applyAlignment="1">
      <alignment horizontal="right" wrapText="1"/>
    </xf>
    <xf numFmtId="165" fontId="3" fillId="2" borderId="5" xfId="17" applyFont="1" applyFill="1" applyBorder="1" applyAlignment="1">
      <alignment wrapText="1"/>
    </xf>
    <xf numFmtId="165" fontId="3" fillId="2" borderId="2" xfId="17" applyFont="1" applyFill="1" applyBorder="1" applyAlignment="1">
      <alignment wrapText="1"/>
    </xf>
    <xf numFmtId="168" fontId="3" fillId="2" borderId="5" xfId="16" applyNumberFormat="1" applyFont="1" applyFill="1" applyBorder="1" applyAlignment="1">
      <alignment horizontal="center"/>
    </xf>
    <xf numFmtId="165" fontId="3" fillId="2" borderId="5" xfId="17" applyFont="1" applyFill="1" applyBorder="1" applyAlignment="1">
      <alignment horizontal="right" wrapText="1"/>
    </xf>
    <xf numFmtId="4" fontId="6" fillId="0" borderId="0" xfId="5" applyNumberFormat="1" applyFont="1"/>
    <xf numFmtId="0" fontId="8" fillId="1" borderId="12" xfId="0" applyFont="1" applyFill="1" applyBorder="1" applyAlignment="1">
      <alignment horizontal="left"/>
    </xf>
    <xf numFmtId="4" fontId="8" fillId="1" borderId="14" xfId="0" applyNumberFormat="1" applyFont="1" applyFill="1" applyBorder="1">
      <alignment vertical="top"/>
    </xf>
    <xf numFmtId="0" fontId="6" fillId="0" borderId="11" xfId="5" applyFont="1" applyBorder="1"/>
    <xf numFmtId="172" fontId="6" fillId="0" borderId="15" xfId="5" applyNumberFormat="1" applyFont="1" applyBorder="1"/>
    <xf numFmtId="4" fontId="6" fillId="0" borderId="16" xfId="5" applyNumberFormat="1" applyFont="1" applyBorder="1"/>
    <xf numFmtId="4" fontId="6" fillId="0" borderId="11" xfId="0" applyNumberFormat="1" applyFont="1" applyBorder="1">
      <alignment vertical="top"/>
    </xf>
    <xf numFmtId="4" fontId="6" fillId="0" borderId="11" xfId="5" applyNumberFormat="1" applyFont="1" applyBorder="1"/>
    <xf numFmtId="0" fontId="8" fillId="0" borderId="11" xfId="5" applyFont="1" applyBorder="1"/>
    <xf numFmtId="0" fontId="8" fillId="0" borderId="17" xfId="0" applyFont="1" applyBorder="1" applyAlignment="1">
      <alignment horizontal="left"/>
    </xf>
    <xf numFmtId="0" fontId="6" fillId="0" borderId="1" xfId="0" applyFont="1" applyBorder="1">
      <alignment vertical="top"/>
    </xf>
    <xf numFmtId="172" fontId="6" fillId="0" borderId="1" xfId="5" applyNumberFormat="1" applyFont="1" applyBorder="1"/>
    <xf numFmtId="4" fontId="6" fillId="0" borderId="18" xfId="5" applyNumberFormat="1" applyFont="1" applyBorder="1"/>
    <xf numFmtId="0" fontId="6" fillId="0" borderId="10" xfId="0" applyFont="1" applyBorder="1" applyAlignment="1">
      <alignment horizontal="left"/>
    </xf>
    <xf numFmtId="0" fontId="6" fillId="0" borderId="0" xfId="0" applyFont="1">
      <alignment vertical="top"/>
    </xf>
    <xf numFmtId="0" fontId="6" fillId="0" borderId="13" xfId="0" applyFont="1" applyBorder="1">
      <alignment vertical="top"/>
    </xf>
    <xf numFmtId="4" fontId="6" fillId="0" borderId="16" xfId="0" applyNumberFormat="1" applyFont="1" applyBorder="1">
      <alignment vertical="top"/>
    </xf>
    <xf numFmtId="0" fontId="6" fillId="0" borderId="19" xfId="0" applyFont="1" applyBorder="1" applyAlignment="1">
      <alignment horizontal="left"/>
    </xf>
    <xf numFmtId="0" fontId="6" fillId="0" borderId="20" xfId="0" applyFont="1" applyBorder="1">
      <alignment vertical="top"/>
    </xf>
    <xf numFmtId="172" fontId="6" fillId="0" borderId="20" xfId="5" applyNumberFormat="1" applyFont="1" applyBorder="1"/>
    <xf numFmtId="4" fontId="6" fillId="0" borderId="21" xfId="0" applyNumberFormat="1" applyFont="1" applyBorder="1">
      <alignment vertical="top"/>
    </xf>
    <xf numFmtId="168" fontId="3" fillId="2" borderId="37" xfId="16" applyNumberFormat="1" applyFont="1" applyFill="1" applyBorder="1" applyAlignment="1">
      <alignment horizontal="left" vertical="top"/>
    </xf>
    <xf numFmtId="0" fontId="3" fillId="2" borderId="55" xfId="16" applyFont="1" applyFill="1" applyBorder="1" applyAlignment="1">
      <alignment horizontal="left" vertical="top" wrapText="1"/>
    </xf>
    <xf numFmtId="0" fontId="3" fillId="2" borderId="5" xfId="16" applyFont="1" applyFill="1" applyBorder="1" applyAlignment="1">
      <alignment horizontal="center"/>
    </xf>
    <xf numFmtId="165" fontId="3" fillId="2" borderId="5" xfId="17" applyFont="1" applyFill="1" applyBorder="1"/>
    <xf numFmtId="165" fontId="3" fillId="2" borderId="2" xfId="17" applyFont="1" applyFill="1" applyBorder="1"/>
    <xf numFmtId="165" fontId="3" fillId="2" borderId="36" xfId="17" applyFont="1" applyFill="1" applyBorder="1" applyAlignment="1">
      <alignment horizontal="right"/>
    </xf>
    <xf numFmtId="0" fontId="3" fillId="2" borderId="37" xfId="16" applyFont="1" applyFill="1" applyBorder="1" applyAlignment="1">
      <alignment horizontal="left" vertical="top"/>
    </xf>
    <xf numFmtId="0" fontId="3" fillId="2" borderId="55" xfId="16" applyFont="1" applyFill="1" applyBorder="1" applyAlignment="1">
      <alignment horizontal="left" vertical="top"/>
    </xf>
    <xf numFmtId="0" fontId="3" fillId="2" borderId="5" xfId="16" applyFont="1" applyFill="1" applyBorder="1" applyAlignment="1">
      <alignment horizontal="left" vertical="top"/>
    </xf>
    <xf numFmtId="2" fontId="3" fillId="2" borderId="5" xfId="16" applyNumberFormat="1" applyFont="1" applyFill="1" applyBorder="1" applyAlignment="1">
      <alignment horizontal="center" wrapText="1"/>
    </xf>
    <xf numFmtId="168" fontId="3" fillId="2" borderId="5" xfId="16" applyNumberFormat="1" applyFont="1" applyFill="1" applyBorder="1" applyAlignment="1">
      <alignment horizontal="center" wrapText="1"/>
    </xf>
    <xf numFmtId="9" fontId="3" fillId="2" borderId="5" xfId="17" applyNumberFormat="1" applyFont="1" applyFill="1" applyBorder="1" applyAlignment="1">
      <alignment wrapText="1"/>
    </xf>
    <xf numFmtId="165" fontId="3" fillId="2" borderId="5" xfId="17" applyFont="1" applyFill="1" applyBorder="1" applyAlignment="1">
      <alignment horizontal="center" wrapText="1"/>
    </xf>
    <xf numFmtId="165" fontId="3" fillId="2" borderId="5" xfId="17" applyFont="1" applyFill="1" applyBorder="1" applyAlignment="1">
      <alignment horizontal="center"/>
    </xf>
    <xf numFmtId="165" fontId="3" fillId="2" borderId="36" xfId="17" applyFont="1" applyFill="1" applyBorder="1" applyAlignment="1">
      <alignment wrapText="1"/>
    </xf>
    <xf numFmtId="0" fontId="3" fillId="2" borderId="46" xfId="16" applyFont="1" applyFill="1" applyBorder="1" applyAlignment="1">
      <alignment horizontal="left" vertical="top"/>
    </xf>
    <xf numFmtId="0" fontId="3" fillId="2" borderId="46" xfId="16" applyFont="1" applyFill="1" applyBorder="1" applyAlignment="1">
      <alignment horizontal="center"/>
    </xf>
    <xf numFmtId="168" fontId="3" fillId="2" borderId="46" xfId="16" applyNumberFormat="1" applyFont="1" applyFill="1" applyBorder="1" applyAlignment="1">
      <alignment horizontal="center"/>
    </xf>
    <xf numFmtId="165" fontId="3" fillId="2" borderId="47" xfId="17" applyFont="1" applyFill="1" applyBorder="1" applyAlignment="1">
      <alignment wrapText="1"/>
    </xf>
    <xf numFmtId="165" fontId="3" fillId="2" borderId="49" xfId="17" applyFont="1" applyFill="1" applyBorder="1" applyAlignment="1">
      <alignment wrapText="1"/>
    </xf>
    <xf numFmtId="0" fontId="3" fillId="0" borderId="5" xfId="16" applyFont="1" applyBorder="1" applyAlignment="1">
      <alignment horizontal="left" vertical="top"/>
    </xf>
    <xf numFmtId="165" fontId="3" fillId="2" borderId="36" xfId="17" applyFont="1" applyFill="1" applyBorder="1" applyAlignment="1">
      <alignment horizontal="center"/>
    </xf>
    <xf numFmtId="165" fontId="3" fillId="2" borderId="0" xfId="17" applyFont="1" applyFill="1" applyBorder="1" applyAlignment="1">
      <alignment wrapText="1"/>
    </xf>
    <xf numFmtId="165" fontId="3" fillId="2" borderId="0" xfId="17" applyFont="1" applyFill="1" applyAlignment="1">
      <alignment wrapText="1"/>
    </xf>
    <xf numFmtId="168" fontId="3" fillId="2" borderId="67" xfId="16" applyNumberFormat="1" applyFont="1" applyFill="1" applyBorder="1" applyAlignment="1">
      <alignment horizontal="center" wrapText="1"/>
    </xf>
    <xf numFmtId="165" fontId="3" fillId="2" borderId="67" xfId="17" applyFont="1" applyFill="1" applyBorder="1" applyAlignment="1">
      <alignment wrapText="1"/>
    </xf>
    <xf numFmtId="165" fontId="3" fillId="2" borderId="79" xfId="17" applyFont="1" applyFill="1" applyBorder="1" applyAlignment="1">
      <alignment wrapText="1"/>
    </xf>
    <xf numFmtId="4" fontId="6" fillId="0" borderId="40" xfId="0" applyNumberFormat="1" applyFont="1" applyBorder="1" applyAlignment="1">
      <alignment horizontal="right" wrapText="1"/>
    </xf>
    <xf numFmtId="165" fontId="3" fillId="2" borderId="0" xfId="17" applyFont="1" applyFill="1" applyBorder="1" applyAlignment="1">
      <alignment horizontal="right" wrapText="1"/>
    </xf>
    <xf numFmtId="165" fontId="3" fillId="2" borderId="2" xfId="17" applyFont="1" applyFill="1" applyBorder="1" applyAlignment="1">
      <alignment horizontal="right" wrapText="1"/>
    </xf>
    <xf numFmtId="9" fontId="3" fillId="2" borderId="5" xfId="138" applyFont="1" applyFill="1" applyBorder="1" applyAlignment="1">
      <alignment horizontal="center" wrapText="1"/>
    </xf>
    <xf numFmtId="9" fontId="3" fillId="2" borderId="2" xfId="17" applyNumberFormat="1" applyFont="1" applyFill="1" applyBorder="1" applyAlignment="1">
      <alignment wrapText="1"/>
    </xf>
    <xf numFmtId="1" fontId="8" fillId="0" borderId="5" xfId="2" applyNumberFormat="1" applyFont="1" applyBorder="1" applyAlignment="1">
      <alignment vertical="top" wrapText="1"/>
    </xf>
    <xf numFmtId="0" fontId="8" fillId="0" borderId="5" xfId="2" applyFont="1" applyBorder="1">
      <alignment vertical="top"/>
    </xf>
    <xf numFmtId="1" fontId="8" fillId="0" borderId="5" xfId="2" applyNumberFormat="1" applyFont="1" applyBorder="1">
      <alignment vertical="top"/>
    </xf>
    <xf numFmtId="4" fontId="6" fillId="0" borderId="44" xfId="0" applyNumberFormat="1" applyFont="1" applyBorder="1" applyAlignment="1">
      <alignment wrapText="1"/>
    </xf>
    <xf numFmtId="16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wrapText="1"/>
    </xf>
    <xf numFmtId="4" fontId="6" fillId="0" borderId="0" xfId="4" applyNumberFormat="1" applyAlignment="1">
      <alignment horizontal="center" wrapText="1"/>
    </xf>
    <xf numFmtId="165" fontId="6" fillId="0" borderId="5" xfId="144" applyFont="1" applyBorder="1" applyAlignment="1">
      <alignment horizontal="center" wrapText="1"/>
    </xf>
    <xf numFmtId="165" fontId="6" fillId="0" borderId="55" xfId="144" applyFont="1" applyBorder="1" applyAlignment="1">
      <alignment horizontal="center" wrapText="1"/>
    </xf>
    <xf numFmtId="165" fontId="6" fillId="0" borderId="28" xfId="144" applyFont="1" applyBorder="1" applyAlignment="1"/>
    <xf numFmtId="4" fontId="6" fillId="0" borderId="0" xfId="0" applyNumberFormat="1" applyFont="1" applyAlignment="1">
      <alignment horizontal="right" wrapText="1"/>
    </xf>
    <xf numFmtId="165" fontId="6" fillId="0" borderId="28" xfId="144" quotePrefix="1" applyFont="1" applyBorder="1" applyAlignment="1">
      <alignment horizontal="right" wrapText="1"/>
    </xf>
    <xf numFmtId="4" fontId="3" fillId="0" borderId="2" xfId="139" applyNumberFormat="1" applyFont="1" applyBorder="1" applyAlignment="1">
      <alignment horizontal="right"/>
    </xf>
    <xf numFmtId="0" fontId="3" fillId="0" borderId="37" xfId="139" applyFont="1" applyBorder="1" applyAlignment="1">
      <alignment vertical="top"/>
    </xf>
    <xf numFmtId="0" fontId="3" fillId="0" borderId="5" xfId="139" applyFont="1" applyBorder="1" applyAlignment="1">
      <alignment vertical="top"/>
    </xf>
    <xf numFmtId="3" fontId="3" fillId="0" borderId="5" xfId="139" applyNumberFormat="1" applyFont="1" applyBorder="1" applyAlignment="1">
      <alignment horizontal="center"/>
    </xf>
    <xf numFmtId="0" fontId="3" fillId="0" borderId="37" xfId="139" applyFont="1" applyBorder="1"/>
    <xf numFmtId="3" fontId="3" fillId="2" borderId="5" xfId="16" applyNumberFormat="1" applyFont="1" applyFill="1" applyBorder="1" applyAlignment="1">
      <alignment horizontal="center"/>
    </xf>
    <xf numFmtId="3" fontId="3" fillId="2" borderId="5" xfId="16" applyNumberFormat="1" applyFont="1" applyFill="1" applyBorder="1" applyAlignment="1">
      <alignment horizontal="center" wrapText="1"/>
    </xf>
    <xf numFmtId="9" fontId="3" fillId="2" borderId="5" xfId="138" applyFont="1" applyFill="1" applyBorder="1" applyAlignment="1">
      <alignment wrapText="1"/>
    </xf>
    <xf numFmtId="0" fontId="3" fillId="2" borderId="5" xfId="16" applyFont="1" applyFill="1" applyBorder="1" applyAlignment="1">
      <alignment horizontal="center" vertical="center" wrapText="1"/>
    </xf>
    <xf numFmtId="4" fontId="6" fillId="0" borderId="36" xfId="0" applyNumberFormat="1" applyFont="1" applyBorder="1" applyAlignment="1">
      <alignment horizontal="right" vertical="center" wrapText="1"/>
    </xf>
    <xf numFmtId="165" fontId="3" fillId="2" borderId="5" xfId="17" applyFont="1" applyFill="1" applyBorder="1" applyAlignment="1">
      <alignment horizontal="right" vertical="center"/>
    </xf>
    <xf numFmtId="2" fontId="3" fillId="2" borderId="5" xfId="138" applyNumberFormat="1" applyFont="1" applyFill="1" applyBorder="1" applyAlignment="1">
      <alignment horizontal="right" vertical="center" wrapText="1"/>
    </xf>
    <xf numFmtId="165" fontId="3" fillId="2" borderId="5" xfId="17" applyFont="1" applyFill="1" applyBorder="1" applyAlignment="1">
      <alignment horizontal="right" vertical="center" wrapText="1"/>
    </xf>
    <xf numFmtId="165" fontId="3" fillId="2" borderId="2" xfId="17" applyFont="1" applyFill="1" applyBorder="1" applyAlignment="1">
      <alignment horizontal="right" vertical="center" wrapText="1"/>
    </xf>
    <xf numFmtId="168" fontId="3" fillId="2" borderId="5" xfId="16" applyNumberFormat="1" applyFont="1" applyFill="1" applyBorder="1" applyAlignment="1">
      <alignment horizontal="center" vertical="center"/>
    </xf>
    <xf numFmtId="165" fontId="3" fillId="2" borderId="2" xfId="17" applyFont="1" applyFill="1" applyBorder="1" applyAlignment="1">
      <alignment horizontal="right" vertical="center"/>
    </xf>
    <xf numFmtId="2" fontId="3" fillId="2" borderId="2" xfId="138" applyNumberFormat="1" applyFont="1" applyFill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" fontId="6" fillId="0" borderId="76" xfId="0" applyNumberFormat="1" applyFont="1" applyBorder="1" applyAlignment="1">
      <alignment vertical="center" wrapText="1"/>
    </xf>
    <xf numFmtId="4" fontId="6" fillId="0" borderId="39" xfId="0" applyNumberFormat="1" applyFont="1" applyBorder="1" applyAlignment="1">
      <alignment vertical="center" wrapText="1"/>
    </xf>
    <xf numFmtId="3" fontId="3" fillId="2" borderId="5" xfId="16" applyNumberFormat="1" applyFont="1" applyFill="1" applyBorder="1" applyAlignment="1">
      <alignment horizontal="center" vertical="center"/>
    </xf>
    <xf numFmtId="165" fontId="3" fillId="2" borderId="5" xfId="17" applyFont="1" applyFill="1" applyBorder="1" applyAlignment="1">
      <alignment horizontal="center" vertical="center"/>
    </xf>
    <xf numFmtId="165" fontId="3" fillId="2" borderId="2" xfId="17" applyFont="1" applyFill="1" applyBorder="1" applyAlignment="1">
      <alignment horizontal="center" vertical="center"/>
    </xf>
    <xf numFmtId="3" fontId="3" fillId="2" borderId="5" xfId="16" applyNumberFormat="1" applyFont="1" applyFill="1" applyBorder="1" applyAlignment="1">
      <alignment horizontal="center" vertical="center" wrapText="1"/>
    </xf>
    <xf numFmtId="9" fontId="3" fillId="2" borderId="5" xfId="138" applyFont="1" applyFill="1" applyBorder="1" applyAlignment="1">
      <alignment vertical="center" wrapText="1"/>
    </xf>
    <xf numFmtId="9" fontId="3" fillId="2" borderId="2" xfId="138" applyFont="1" applyFill="1" applyBorder="1" applyAlignment="1">
      <alignment vertical="center" wrapText="1"/>
    </xf>
    <xf numFmtId="2" fontId="3" fillId="2" borderId="5" xfId="138" applyNumberFormat="1" applyFont="1" applyFill="1" applyBorder="1" applyAlignment="1">
      <alignment vertical="center" wrapText="1"/>
    </xf>
    <xf numFmtId="2" fontId="3" fillId="2" borderId="2" xfId="138" applyNumberFormat="1" applyFont="1" applyFill="1" applyBorder="1" applyAlignment="1">
      <alignment vertical="center" wrapText="1"/>
    </xf>
    <xf numFmtId="165" fontId="3" fillId="2" borderId="5" xfId="17" applyFont="1" applyFill="1" applyBorder="1" applyAlignment="1">
      <alignment vertical="center" wrapText="1"/>
    </xf>
    <xf numFmtId="165" fontId="3" fillId="2" borderId="2" xfId="17" applyFont="1" applyFill="1" applyBorder="1" applyAlignment="1">
      <alignment vertical="center" wrapText="1"/>
    </xf>
    <xf numFmtId="0" fontId="1" fillId="0" borderId="0" xfId="137" applyFont="1" applyAlignment="1">
      <alignment horizontal="left" vertical="center"/>
    </xf>
    <xf numFmtId="0" fontId="1" fillId="0" borderId="0" xfId="137" applyFont="1" applyAlignment="1">
      <alignment vertical="center"/>
    </xf>
    <xf numFmtId="179" fontId="6" fillId="0" borderId="24" xfId="144" applyNumberFormat="1" applyFont="1" applyBorder="1"/>
    <xf numFmtId="165" fontId="6" fillId="0" borderId="24" xfId="144" applyFont="1" applyBorder="1" applyAlignment="1">
      <alignment horizontal="center"/>
    </xf>
    <xf numFmtId="165" fontId="6" fillId="0" borderId="5" xfId="144" applyFont="1" applyBorder="1"/>
    <xf numFmtId="9" fontId="6" fillId="0" borderId="2" xfId="138" applyFont="1" applyBorder="1" applyAlignment="1">
      <alignment horizontal="center" wrapText="1"/>
    </xf>
    <xf numFmtId="0" fontId="8" fillId="0" borderId="10" xfId="0" applyFont="1" applyBorder="1" applyAlignment="1"/>
    <xf numFmtId="172" fontId="8" fillId="0" borderId="0" xfId="5" applyNumberFormat="1" applyFont="1"/>
    <xf numFmtId="4" fontId="8" fillId="0" borderId="11" xfId="0" applyNumberFormat="1" applyFont="1" applyBorder="1" applyAlignment="1"/>
    <xf numFmtId="4" fontId="8" fillId="0" borderId="11" xfId="5" applyNumberFormat="1" applyFont="1" applyBorder="1"/>
    <xf numFmtId="0" fontId="0" fillId="3" borderId="0" xfId="0" applyFill="1">
      <alignment vertical="top"/>
    </xf>
    <xf numFmtId="0" fontId="6" fillId="3" borderId="37" xfId="15" applyFont="1" applyFill="1" applyBorder="1" applyAlignment="1">
      <alignment vertical="top" wrapText="1"/>
    </xf>
    <xf numFmtId="0" fontId="9" fillId="3" borderId="0" xfId="13" applyFill="1"/>
    <xf numFmtId="0" fontId="6" fillId="3" borderId="37" xfId="0" applyFont="1" applyFill="1" applyBorder="1" applyAlignment="1">
      <alignment vertical="top" wrapText="1"/>
    </xf>
    <xf numFmtId="0" fontId="6" fillId="3" borderId="0" xfId="6" applyFill="1"/>
    <xf numFmtId="0" fontId="6" fillId="2" borderId="37" xfId="16" applyFill="1" applyBorder="1" applyAlignment="1">
      <alignment horizontal="left" vertical="top" wrapText="1"/>
    </xf>
    <xf numFmtId="0" fontId="6" fillId="2" borderId="0" xfId="16" applyFill="1" applyAlignment="1">
      <alignment horizontal="left" vertical="top" wrapText="1"/>
    </xf>
    <xf numFmtId="4" fontId="6" fillId="2" borderId="36" xfId="0" applyNumberFormat="1" applyFont="1" applyFill="1" applyBorder="1" applyAlignment="1">
      <alignment horizontal="right" wrapText="1"/>
    </xf>
    <xf numFmtId="0" fontId="6" fillId="2" borderId="0" xfId="16" applyFill="1" applyAlignment="1">
      <alignment vertical="top" wrapText="1"/>
    </xf>
    <xf numFmtId="165" fontId="3" fillId="2" borderId="2" xfId="17" applyFont="1" applyFill="1" applyBorder="1" applyAlignment="1">
      <alignment horizontal="center"/>
    </xf>
    <xf numFmtId="0" fontId="6" fillId="2" borderId="37" xfId="0" applyFont="1" applyFill="1" applyBorder="1">
      <alignment vertical="top"/>
    </xf>
    <xf numFmtId="0" fontId="12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center" wrapText="1"/>
    </xf>
    <xf numFmtId="4" fontId="6" fillId="2" borderId="5" xfId="0" applyNumberFormat="1" applyFont="1" applyFill="1" applyBorder="1" applyAlignment="1">
      <alignment horizontal="right" wrapText="1"/>
    </xf>
    <xf numFmtId="4" fontId="6" fillId="2" borderId="28" xfId="0" applyNumberFormat="1" applyFont="1" applyFill="1" applyBorder="1" applyAlignment="1">
      <alignment horizontal="right" wrapText="1"/>
    </xf>
    <xf numFmtId="0" fontId="0" fillId="2" borderId="0" xfId="0" applyFill="1">
      <alignment vertical="top"/>
    </xf>
    <xf numFmtId="0" fontId="0" fillId="2" borderId="5" xfId="0" applyFill="1" applyBorder="1" applyAlignment="1">
      <alignment horizontal="center"/>
    </xf>
    <xf numFmtId="2" fontId="0" fillId="2" borderId="5" xfId="0" applyNumberFormat="1" applyFill="1" applyBorder="1" applyAlignment="1">
      <alignment horizontal="right" vertical="top"/>
    </xf>
    <xf numFmtId="0" fontId="6" fillId="2" borderId="28" xfId="6" applyFill="1" applyBorder="1" applyAlignment="1">
      <alignment horizontal="right"/>
    </xf>
    <xf numFmtId="4" fontId="8" fillId="2" borderId="36" xfId="0" applyNumberFormat="1" applyFont="1" applyFill="1" applyBorder="1" applyAlignment="1">
      <alignment vertical="top" wrapText="1"/>
    </xf>
    <xf numFmtId="0" fontId="12" fillId="2" borderId="5" xfId="0" applyFont="1" applyFill="1" applyBorder="1">
      <alignment vertical="top"/>
    </xf>
    <xf numFmtId="4" fontId="6" fillId="2" borderId="5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 wrapText="1"/>
    </xf>
    <xf numFmtId="49" fontId="6" fillId="0" borderId="5" xfId="150" applyNumberFormat="1" applyFont="1" applyBorder="1" applyAlignment="1">
      <alignment horizontal="left" vertical="top" wrapText="1"/>
    </xf>
    <xf numFmtId="0" fontId="6" fillId="0" borderId="5" xfId="150" applyFont="1" applyBorder="1" applyAlignment="1">
      <alignment horizontal="left" vertical="top" wrapText="1"/>
    </xf>
    <xf numFmtId="4" fontId="8" fillId="0" borderId="0" xfId="7" applyNumberFormat="1" applyFont="1" applyAlignment="1">
      <alignment horizontal="right" vertical="top" wrapText="1"/>
    </xf>
    <xf numFmtId="2" fontId="0" fillId="0" borderId="2" xfId="0" applyNumberFormat="1" applyBorder="1" applyAlignment="1">
      <alignment horizontal="right"/>
    </xf>
    <xf numFmtId="4" fontId="6" fillId="0" borderId="36" xfId="3" applyNumberFormat="1" applyFont="1" applyBorder="1" applyAlignment="1">
      <alignment horizontal="right" wrapText="1"/>
    </xf>
    <xf numFmtId="0" fontId="59" fillId="0" borderId="0" xfId="139" applyFont="1" applyAlignment="1">
      <alignment horizontal="right" vertical="center"/>
    </xf>
    <xf numFmtId="3" fontId="6" fillId="0" borderId="5" xfId="16" applyNumberForma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" fontId="23" fillId="0" borderId="71" xfId="1" applyNumberFormat="1" applyFont="1" applyBorder="1" applyAlignment="1">
      <alignment horizontal="center" vertical="center" wrapText="1"/>
    </xf>
    <xf numFmtId="4" fontId="23" fillId="0" borderId="74" xfId="1" applyNumberFormat="1" applyFont="1" applyBorder="1" applyAlignment="1">
      <alignment horizontal="center" vertical="center" wrapText="1"/>
    </xf>
    <xf numFmtId="4" fontId="23" fillId="0" borderId="65" xfId="1" applyNumberFormat="1" applyFont="1" applyBorder="1" applyAlignment="1">
      <alignment horizontal="center" vertical="center" wrapText="1"/>
    </xf>
    <xf numFmtId="4" fontId="6" fillId="0" borderId="2" xfId="7" applyNumberFormat="1" applyBorder="1" applyAlignment="1">
      <alignment horizontal="right" vertical="center" wrapText="1"/>
    </xf>
    <xf numFmtId="4" fontId="6" fillId="0" borderId="36" xfId="147" applyNumberFormat="1" applyFont="1" applyBorder="1" applyAlignment="1">
      <alignment horizontal="right" vertical="center" wrapText="1"/>
    </xf>
    <xf numFmtId="0" fontId="9" fillId="2" borderId="37" xfId="14" applyFill="1" applyBorder="1" applyAlignment="1">
      <alignment vertical="top"/>
    </xf>
    <xf numFmtId="0" fontId="9" fillId="2" borderId="5" xfId="12" applyFill="1" applyBorder="1">
      <alignment vertical="top"/>
    </xf>
    <xf numFmtId="0" fontId="6" fillId="2" borderId="5" xfId="12" applyFont="1" applyFill="1" applyBorder="1" applyAlignment="1">
      <alignment vertical="top" wrapText="1"/>
    </xf>
    <xf numFmtId="0" fontId="9" fillId="2" borderId="5" xfId="12" applyFill="1" applyBorder="1" applyAlignment="1">
      <alignment horizontal="center"/>
    </xf>
    <xf numFmtId="3" fontId="9" fillId="2" borderId="5" xfId="12" applyNumberFormat="1" applyFill="1" applyBorder="1" applyAlignment="1">
      <alignment horizontal="center"/>
    </xf>
    <xf numFmtId="165" fontId="6" fillId="2" borderId="5" xfId="144" applyFont="1" applyFill="1" applyBorder="1" applyAlignment="1">
      <alignment horizontal="right" wrapText="1"/>
    </xf>
    <xf numFmtId="165" fontId="6" fillId="2" borderId="55" xfId="144" applyFont="1" applyFill="1" applyBorder="1" applyAlignment="1">
      <alignment horizontal="right" wrapText="1"/>
    </xf>
    <xf numFmtId="165" fontId="6" fillId="2" borderId="28" xfId="144" quotePrefix="1" applyFont="1" applyFill="1" applyBorder="1" applyAlignment="1">
      <alignment horizontal="right" wrapText="1"/>
    </xf>
    <xf numFmtId="4" fontId="6" fillId="2" borderId="0" xfId="0" applyNumberFormat="1" applyFont="1" applyFill="1" applyAlignment="1">
      <alignment horizontal="right" wrapText="1"/>
    </xf>
    <xf numFmtId="0" fontId="9" fillId="2" borderId="0" xfId="13" applyFill="1"/>
    <xf numFmtId="0" fontId="0" fillId="2" borderId="5" xfId="0" applyFill="1" applyBorder="1" applyAlignment="1">
      <alignment vertical="top" wrapText="1"/>
    </xf>
    <xf numFmtId="3" fontId="0" fillId="2" borderId="5" xfId="0" applyNumberFormat="1" applyFill="1" applyBorder="1" applyAlignment="1">
      <alignment horizontal="center" wrapText="1"/>
    </xf>
    <xf numFmtId="0" fontId="0" fillId="2" borderId="5" xfId="0" applyFill="1" applyBorder="1">
      <alignment vertical="top"/>
    </xf>
    <xf numFmtId="0" fontId="6" fillId="2" borderId="5" xfId="0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13" fillId="2" borderId="5" xfId="0" applyFont="1" applyFill="1" applyBorder="1">
      <alignment vertical="top"/>
    </xf>
    <xf numFmtId="0" fontId="8" fillId="2" borderId="5" xfId="0" applyFont="1" applyFill="1" applyBorder="1">
      <alignment vertical="top"/>
    </xf>
    <xf numFmtId="165" fontId="0" fillId="2" borderId="5" xfId="144" applyFont="1" applyFill="1" applyBorder="1" applyAlignment="1">
      <alignment horizontal="right"/>
    </xf>
    <xf numFmtId="165" fontId="0" fillId="2" borderId="28" xfId="144" applyFont="1" applyFill="1" applyBorder="1" applyAlignment="1">
      <alignment vertical="top"/>
    </xf>
    <xf numFmtId="0" fontId="0" fillId="2" borderId="5" xfId="0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top" wrapText="1"/>
    </xf>
    <xf numFmtId="0" fontId="8" fillId="1" borderId="13" xfId="0" applyFont="1" applyFill="1" applyBorder="1" applyAlignment="1">
      <alignment horizontal="left" vertical="top"/>
    </xf>
    <xf numFmtId="0" fontId="8" fillId="0" borderId="1" xfId="141" applyFont="1" applyBorder="1" applyAlignment="1">
      <alignment vertical="center"/>
    </xf>
    <xf numFmtId="0" fontId="4" fillId="0" borderId="1" xfId="139" applyBorder="1"/>
    <xf numFmtId="0" fontId="4" fillId="0" borderId="0" xfId="139"/>
    <xf numFmtId="0" fontId="4" fillId="0" borderId="13" xfId="139" applyBorder="1"/>
    <xf numFmtId="4" fontId="8" fillId="0" borderId="39" xfId="141" applyNumberFormat="1" applyFont="1" applyBorder="1" applyAlignment="1">
      <alignment horizontal="right" vertical="center" wrapText="1"/>
    </xf>
    <xf numFmtId="0" fontId="4" fillId="0" borderId="36" xfId="139" applyBorder="1" applyAlignment="1">
      <alignment horizontal="right" vertical="center"/>
    </xf>
    <xf numFmtId="0" fontId="4" fillId="0" borderId="40" xfId="139" applyBorder="1" applyAlignment="1">
      <alignment horizontal="right" vertical="center"/>
    </xf>
    <xf numFmtId="0" fontId="8" fillId="0" borderId="0" xfId="16" applyFont="1" applyAlignment="1">
      <alignment vertical="top" wrapText="1"/>
    </xf>
    <xf numFmtId="0" fontId="6" fillId="0" borderId="0" xfId="16" applyAlignment="1">
      <alignment wrapText="1"/>
    </xf>
    <xf numFmtId="0" fontId="40" fillId="5" borderId="23" xfId="137" applyFont="1" applyFill="1" applyBorder="1" applyAlignment="1">
      <alignment horizontal="left" vertical="center"/>
    </xf>
    <xf numFmtId="0" fontId="40" fillId="5" borderId="22" xfId="137" applyFont="1" applyFill="1" applyBorder="1" applyAlignment="1">
      <alignment horizontal="left" vertical="center"/>
    </xf>
    <xf numFmtId="0" fontId="40" fillId="5" borderId="31" xfId="137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151">
    <cellStyle name="Comma" xfId="144" builtinId="3"/>
    <cellStyle name="Comma 2" xfId="17" xr:uid="{00000000-0005-0000-0000-000001000000}"/>
    <cellStyle name="Comma 2 2" xfId="18" xr:uid="{00000000-0005-0000-0000-000002000000}"/>
    <cellStyle name="Comma 2 2 2" xfId="19" xr:uid="{00000000-0005-0000-0000-000003000000}"/>
    <cellStyle name="Comma 2 2 3" xfId="20" xr:uid="{00000000-0005-0000-0000-000004000000}"/>
    <cellStyle name="Comma 3" xfId="21" xr:uid="{00000000-0005-0000-0000-000005000000}"/>
    <cellStyle name="Comma 3 2" xfId="22" xr:uid="{00000000-0005-0000-0000-000006000000}"/>
    <cellStyle name="Comma 3 2 2" xfId="23" xr:uid="{00000000-0005-0000-0000-000007000000}"/>
    <cellStyle name="Comma 4" xfId="24" xr:uid="{00000000-0005-0000-0000-000008000000}"/>
    <cellStyle name="Comma 4 2" xfId="25" xr:uid="{00000000-0005-0000-0000-000009000000}"/>
    <cellStyle name="Comma 5" xfId="26" xr:uid="{00000000-0005-0000-0000-00000A000000}"/>
    <cellStyle name="Comma 6" xfId="27" xr:uid="{00000000-0005-0000-0000-00000B000000}"/>
    <cellStyle name="Comma0" xfId="28" xr:uid="{00000000-0005-0000-0000-00000C000000}"/>
    <cellStyle name="Comma0 2" xfId="29" xr:uid="{00000000-0005-0000-0000-00000D000000}"/>
    <cellStyle name="Comma0 2 2" xfId="30" xr:uid="{00000000-0005-0000-0000-00000E000000}"/>
    <cellStyle name="Comma0 3" xfId="31" xr:uid="{00000000-0005-0000-0000-00000F000000}"/>
    <cellStyle name="Comma0 3 2" xfId="32" xr:uid="{00000000-0005-0000-0000-000010000000}"/>
    <cellStyle name="Comma0 4" xfId="33" xr:uid="{00000000-0005-0000-0000-000011000000}"/>
    <cellStyle name="Comma0 4 2" xfId="34" xr:uid="{00000000-0005-0000-0000-000012000000}"/>
    <cellStyle name="Comma1" xfId="35" xr:uid="{00000000-0005-0000-0000-000013000000}"/>
    <cellStyle name="Comma2" xfId="36" xr:uid="{00000000-0005-0000-0000-000014000000}"/>
    <cellStyle name="Comma3" xfId="37" xr:uid="{00000000-0005-0000-0000-000015000000}"/>
    <cellStyle name="Currency 10 2" xfId="38" xr:uid="{00000000-0005-0000-0000-000016000000}"/>
    <cellStyle name="Currency 2" xfId="39" xr:uid="{00000000-0005-0000-0000-000017000000}"/>
    <cellStyle name="Currency 2 2" xfId="40" xr:uid="{00000000-0005-0000-0000-000018000000}"/>
    <cellStyle name="Currency 2 3" xfId="41" xr:uid="{00000000-0005-0000-0000-000019000000}"/>
    <cellStyle name="Currency 3" xfId="42" xr:uid="{00000000-0005-0000-0000-00001A000000}"/>
    <cellStyle name="Currency 4" xfId="43" xr:uid="{00000000-0005-0000-0000-00001B000000}"/>
    <cellStyle name="Currency 4 10" xfId="44" xr:uid="{00000000-0005-0000-0000-00001C000000}"/>
    <cellStyle name="Currency 5" xfId="45" xr:uid="{00000000-0005-0000-0000-00001D000000}"/>
    <cellStyle name="Currency 6" xfId="46" xr:uid="{00000000-0005-0000-0000-00001E000000}"/>
    <cellStyle name="Currency 7" xfId="47" xr:uid="{00000000-0005-0000-0000-00001F000000}"/>
    <cellStyle name="Currency0" xfId="48" xr:uid="{00000000-0005-0000-0000-000020000000}"/>
    <cellStyle name="Currency0 2" xfId="49" xr:uid="{00000000-0005-0000-0000-000021000000}"/>
    <cellStyle name="Date" xfId="50" xr:uid="{00000000-0005-0000-0000-000022000000}"/>
    <cellStyle name="Date 2" xfId="51" xr:uid="{00000000-0005-0000-0000-000023000000}"/>
    <cellStyle name="F3" xfId="52" xr:uid="{00000000-0005-0000-0000-000024000000}"/>
    <cellStyle name="F4" xfId="53" xr:uid="{00000000-0005-0000-0000-000025000000}"/>
    <cellStyle name="F7" xfId="54" xr:uid="{00000000-0005-0000-0000-000026000000}"/>
    <cellStyle name="Fixed" xfId="55" xr:uid="{00000000-0005-0000-0000-000027000000}"/>
    <cellStyle name="Fixed 2" xfId="56" xr:uid="{00000000-0005-0000-0000-000028000000}"/>
    <cellStyle name="header" xfId="57" xr:uid="{00000000-0005-0000-0000-000029000000}"/>
    <cellStyle name="HEADING1" xfId="58" xr:uid="{00000000-0005-0000-0000-00002A000000}"/>
    <cellStyle name="HEADING2" xfId="59" xr:uid="{00000000-0005-0000-0000-00002B000000}"/>
    <cellStyle name="Hyperlink 2" xfId="60" xr:uid="{00000000-0005-0000-0000-00002C000000}"/>
    <cellStyle name="Hyperlink 3" xfId="61" xr:uid="{00000000-0005-0000-0000-00002D000000}"/>
    <cellStyle name="Normal" xfId="0" builtinId="0"/>
    <cellStyle name="Normal 10" xfId="62" xr:uid="{00000000-0005-0000-0000-00002F000000}"/>
    <cellStyle name="Normal 10 2" xfId="11" xr:uid="{00000000-0005-0000-0000-000030000000}"/>
    <cellStyle name="Normal 10 2 2" xfId="149" xr:uid="{00000000-0005-0000-0000-000031000000}"/>
    <cellStyle name="Normal 10 3" xfId="143" xr:uid="{00000000-0005-0000-0000-000032000000}"/>
    <cellStyle name="Normal 11" xfId="63" xr:uid="{00000000-0005-0000-0000-000033000000}"/>
    <cellStyle name="Normal 11 2" xfId="64" xr:uid="{00000000-0005-0000-0000-000034000000}"/>
    <cellStyle name="Normal 12" xfId="65" xr:uid="{00000000-0005-0000-0000-000035000000}"/>
    <cellStyle name="Normal 13" xfId="66" xr:uid="{00000000-0005-0000-0000-000036000000}"/>
    <cellStyle name="Normal 14" xfId="67" xr:uid="{00000000-0005-0000-0000-000037000000}"/>
    <cellStyle name="Normal 14 2" xfId="68" xr:uid="{00000000-0005-0000-0000-000038000000}"/>
    <cellStyle name="Normal 14 2 2" xfId="69" xr:uid="{00000000-0005-0000-0000-000039000000}"/>
    <cellStyle name="Normal 15" xfId="70" xr:uid="{00000000-0005-0000-0000-00003A000000}"/>
    <cellStyle name="Normal 15 2" xfId="71" xr:uid="{00000000-0005-0000-0000-00003B000000}"/>
    <cellStyle name="Normal 15 2 2" xfId="72" xr:uid="{00000000-0005-0000-0000-00003C000000}"/>
    <cellStyle name="Normal 15 2 3" xfId="73" xr:uid="{00000000-0005-0000-0000-00003D000000}"/>
    <cellStyle name="Normal 16" xfId="74" xr:uid="{00000000-0005-0000-0000-00003E000000}"/>
    <cellStyle name="Normal 17" xfId="75" xr:uid="{00000000-0005-0000-0000-00003F000000}"/>
    <cellStyle name="Normal 18" xfId="137" xr:uid="{00000000-0005-0000-0000-000040000000}"/>
    <cellStyle name="Normal 19" xfId="139" xr:uid="{00000000-0005-0000-0000-000041000000}"/>
    <cellStyle name="Normal 2" xfId="16" xr:uid="{00000000-0005-0000-0000-000042000000}"/>
    <cellStyle name="Normal 2 10" xfId="76" xr:uid="{00000000-0005-0000-0000-000043000000}"/>
    <cellStyle name="Normal 2 11" xfId="77" xr:uid="{00000000-0005-0000-0000-000044000000}"/>
    <cellStyle name="Normal 2 2" xfId="78" xr:uid="{00000000-0005-0000-0000-000045000000}"/>
    <cellStyle name="Normal 2 2 2" xfId="79" xr:uid="{00000000-0005-0000-0000-000046000000}"/>
    <cellStyle name="Normal 2 2_0752(S) RateAnalysis 07Aug08" xfId="80" xr:uid="{00000000-0005-0000-0000-000047000000}"/>
    <cellStyle name="Normal 2 3" xfId="81" xr:uid="{00000000-0005-0000-0000-000048000000}"/>
    <cellStyle name="Normal 2 3 2" xfId="82" xr:uid="{00000000-0005-0000-0000-000049000000}"/>
    <cellStyle name="Normal 2 3 3" xfId="83" xr:uid="{00000000-0005-0000-0000-00004A000000}"/>
    <cellStyle name="Normal 2 3 4" xfId="84" xr:uid="{00000000-0005-0000-0000-00004B000000}"/>
    <cellStyle name="Normal 2 4" xfId="85" xr:uid="{00000000-0005-0000-0000-00004C000000}"/>
    <cellStyle name="Normal 2 4 2" xfId="86" xr:uid="{00000000-0005-0000-0000-00004D000000}"/>
    <cellStyle name="Normal 2 4 3" xfId="87" xr:uid="{00000000-0005-0000-0000-00004E000000}"/>
    <cellStyle name="Normal 2 4 3 2" xfId="88" xr:uid="{00000000-0005-0000-0000-00004F000000}"/>
    <cellStyle name="Normal 2 5" xfId="89" xr:uid="{00000000-0005-0000-0000-000050000000}"/>
    <cellStyle name="Normal 2 6" xfId="90" xr:uid="{00000000-0005-0000-0000-000051000000}"/>
    <cellStyle name="Normal 2 7" xfId="91" xr:uid="{00000000-0005-0000-0000-000052000000}"/>
    <cellStyle name="Normal 2 8" xfId="92" xr:uid="{00000000-0005-0000-0000-000053000000}"/>
    <cellStyle name="Normal 2 9" xfId="93" xr:uid="{00000000-0005-0000-0000-000054000000}"/>
    <cellStyle name="Normal 2_0752(E)DOD" xfId="94" xr:uid="{00000000-0005-0000-0000-000055000000}"/>
    <cellStyle name="Normal 2_0752(E)DoDCert_5 19Aug09" xfId="12" xr:uid="{00000000-0005-0000-0000-000056000000}"/>
    <cellStyle name="Normal 20" xfId="145" xr:uid="{00000000-0005-0000-0000-000057000000}"/>
    <cellStyle name="Normal 21" xfId="147" xr:uid="{00000000-0005-0000-0000-000058000000}"/>
    <cellStyle name="Normal 23" xfId="150" xr:uid="{FEDEA563-C33F-4650-ABD5-A054A66B1DA7}"/>
    <cellStyle name="Normal 3" xfId="95" xr:uid="{00000000-0005-0000-0000-000059000000}"/>
    <cellStyle name="Normal 3 2" xfId="96" xr:uid="{00000000-0005-0000-0000-00005A000000}"/>
    <cellStyle name="Normal 3 2 2" xfId="97" xr:uid="{00000000-0005-0000-0000-00005B000000}"/>
    <cellStyle name="Normal 3 2 2 2" xfId="98" xr:uid="{00000000-0005-0000-0000-00005C000000}"/>
    <cellStyle name="Normal 3 2 2 2 2" xfId="99" xr:uid="{00000000-0005-0000-0000-00005D000000}"/>
    <cellStyle name="Normal 3 3" xfId="100" xr:uid="{00000000-0005-0000-0000-00005E000000}"/>
    <cellStyle name="Normal 3 4" xfId="101" xr:uid="{00000000-0005-0000-0000-00005F000000}"/>
    <cellStyle name="Normal 3 4 2" xfId="102" xr:uid="{00000000-0005-0000-0000-000060000000}"/>
    <cellStyle name="Normal 3_0752(E)DOD" xfId="103" xr:uid="{00000000-0005-0000-0000-000061000000}"/>
    <cellStyle name="Normal 4" xfId="104" xr:uid="{00000000-0005-0000-0000-000062000000}"/>
    <cellStyle name="Normal 4 2" xfId="105" xr:uid="{00000000-0005-0000-0000-000063000000}"/>
    <cellStyle name="Normal 4 2 2" xfId="106" xr:uid="{00000000-0005-0000-0000-000064000000}"/>
    <cellStyle name="Normal 4 3" xfId="107" xr:uid="{00000000-0005-0000-0000-000065000000}"/>
    <cellStyle name="Normal 4_0752(E)DOD" xfId="108" xr:uid="{00000000-0005-0000-0000-000066000000}"/>
    <cellStyle name="Normal 5" xfId="8" xr:uid="{00000000-0005-0000-0000-000067000000}"/>
    <cellStyle name="Normal 5 2" xfId="109" xr:uid="{00000000-0005-0000-0000-000068000000}"/>
    <cellStyle name="Normal 5 3" xfId="110" xr:uid="{00000000-0005-0000-0000-000069000000}"/>
    <cellStyle name="Normal 5 4" xfId="111" xr:uid="{00000000-0005-0000-0000-00006A000000}"/>
    <cellStyle name="Normal 5_0752(E)DOD" xfId="112" xr:uid="{00000000-0005-0000-0000-00006B000000}"/>
    <cellStyle name="Normal 6" xfId="113" xr:uid="{00000000-0005-0000-0000-00006C000000}"/>
    <cellStyle name="Normal 6 2" xfId="114" xr:uid="{00000000-0005-0000-0000-00006D000000}"/>
    <cellStyle name="Normal 7" xfId="115" xr:uid="{00000000-0005-0000-0000-00006E000000}"/>
    <cellStyle name="Normal 7 2" xfId="9" xr:uid="{00000000-0005-0000-0000-00006F000000}"/>
    <cellStyle name="Normal 7 3" xfId="116" xr:uid="{00000000-0005-0000-0000-000070000000}"/>
    <cellStyle name="Normal 7 4" xfId="117" xr:uid="{00000000-0005-0000-0000-000071000000}"/>
    <cellStyle name="Normal 7_0752(S)FinalEst RW" xfId="118" xr:uid="{00000000-0005-0000-0000-000072000000}"/>
    <cellStyle name="Normal 8" xfId="119" xr:uid="{00000000-0005-0000-0000-000073000000}"/>
    <cellStyle name="Normal 8 2" xfId="120" xr:uid="{00000000-0005-0000-0000-000074000000}"/>
    <cellStyle name="Normal 9" xfId="121" xr:uid="{00000000-0005-0000-0000-000075000000}"/>
    <cellStyle name="Normal 9 2" xfId="122" xr:uid="{00000000-0005-0000-0000-000076000000}"/>
    <cellStyle name="Normal 9 3" xfId="10" xr:uid="{00000000-0005-0000-0000-000077000000}"/>
    <cellStyle name="Normal_0020qtFINAL" xfId="14" xr:uid="{00000000-0005-0000-0000-000078000000}"/>
    <cellStyle name="Normal_0056" xfId="1" xr:uid="{00000000-0005-0000-0000-000079000000}"/>
    <cellStyle name="Normal_0056_0752(E)DoDCert_5 19Aug09" xfId="15" xr:uid="{00000000-0005-0000-0000-00007A000000}"/>
    <cellStyle name="Normal_0057A" xfId="2" xr:uid="{00000000-0005-0000-0000-00007B000000}"/>
    <cellStyle name="Normal_035LesediNov03" xfId="140" xr:uid="{00000000-0005-0000-0000-00007C000000}"/>
    <cellStyle name="Normal_0753tempcst" xfId="141" xr:uid="{00000000-0005-0000-0000-00007D000000}"/>
    <cellStyle name="Normal_9535wk-segooa" xfId="3" xr:uid="{00000000-0005-0000-0000-00007E000000}"/>
    <cellStyle name="Normal_9620QT" xfId="4" xr:uid="{00000000-0005-0000-0000-00007F000000}"/>
    <cellStyle name="Normal_97581QTE" xfId="142" xr:uid="{00000000-0005-0000-0000-000080000000}"/>
    <cellStyle name="Normal_9813-QTE" xfId="5" xr:uid="{00000000-0005-0000-0000-000081000000}"/>
    <cellStyle name="Normal_DB" xfId="6" xr:uid="{00000000-0005-0000-0000-000082000000}"/>
    <cellStyle name="Normal_DB 2_0752(E)DoDCert_5 19Aug09" xfId="13" xr:uid="{00000000-0005-0000-0000-000083000000}"/>
    <cellStyle name="Normal_Master - Rates" xfId="7" xr:uid="{00000000-0005-0000-0000-000084000000}"/>
    <cellStyle name="OPSKRIF" xfId="123" xr:uid="{00000000-0005-0000-0000-000085000000}"/>
    <cellStyle name="OPSKRIF 2" xfId="124" xr:uid="{00000000-0005-0000-0000-000086000000}"/>
    <cellStyle name="OPSKRIF 2 2" xfId="125" xr:uid="{00000000-0005-0000-0000-000087000000}"/>
    <cellStyle name="OPSKRIF 3" xfId="126" xr:uid="{00000000-0005-0000-0000-000088000000}"/>
    <cellStyle name="OPSKRIF 3 2" xfId="127" xr:uid="{00000000-0005-0000-0000-000089000000}"/>
    <cellStyle name="OPSKRIF 4" xfId="128" xr:uid="{00000000-0005-0000-0000-00008A000000}"/>
    <cellStyle name="OPSKRIF 4 2" xfId="129" xr:uid="{00000000-0005-0000-0000-00008B000000}"/>
    <cellStyle name="OPSKRIFTE" xfId="130" xr:uid="{00000000-0005-0000-0000-00008C000000}"/>
    <cellStyle name="or" xfId="131" xr:uid="{00000000-0005-0000-0000-00008D000000}"/>
    <cellStyle name="Percent" xfId="138" builtinId="5"/>
    <cellStyle name="Percent 2" xfId="132" xr:uid="{00000000-0005-0000-0000-00008F000000}"/>
    <cellStyle name="Percent 2 2" xfId="133" xr:uid="{00000000-0005-0000-0000-000090000000}"/>
    <cellStyle name="Percent 2 2 2" xfId="134" xr:uid="{00000000-0005-0000-0000-000091000000}"/>
    <cellStyle name="Percent 3" xfId="135" xr:uid="{00000000-0005-0000-0000-000092000000}"/>
    <cellStyle name="Percent 4" xfId="136" xr:uid="{00000000-0005-0000-0000-000093000000}"/>
    <cellStyle name="Percent 5" xfId="146" xr:uid="{00000000-0005-0000-0000-000094000000}"/>
    <cellStyle name="Percent 6" xfId="148" xr:uid="{00000000-0005-0000-0000-00009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2</xdr:row>
      <xdr:rowOff>0</xdr:rowOff>
    </xdr:from>
    <xdr:to>
      <xdr:col>8</xdr:col>
      <xdr:colOff>390525</xdr:colOff>
      <xdr:row>3</xdr:row>
      <xdr:rowOff>62193</xdr:rowOff>
    </xdr:to>
    <xdr:pic>
      <xdr:nvPicPr>
        <xdr:cNvPr id="2" name="Picture 1" descr="V = \frac{\pi h}{6} (3a^2 + h^2)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381000"/>
          <a:ext cx="942975" cy="224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dmin\PTAU09\1%20View\Design\MES\STD-WC1EEC01%20Rev0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Frank/masterfile/Documents%20and%20Settings/rtaljaard/Local%20Settings/Temporary%20Internet%20Files/OLK37/Cashflow%20S108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bekker\My%20Documents\DEBTORS%20INFORMATION%20MANAGEMENT%20SYSTEM%20(IMS)\9%20INVOICES%20&amp;%20RECEIPTS\Once-off%20Debtors\STATEMENT%20TEMPLETE%20BOITEKO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bekker/My%20Documents/DEBTORS%20INFORMATION%20MANAGEMENT%20SYSTEM%20(IMS)/9%20INVOICES%20&amp;%20RECEIPTS/Once-off%20Debtors/STATEMENT%20TEMPLETE%20BOITEKONG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fice2-pc\CivecDocs\2014\1431b%20Westdene%20Dam%20Ph%202\excel\cert\Bill&amp;est\Documents%20and%20Settings\abekker\My%20Documents\DEBTORS%20INFORMATION%20MANAGEMENT%20SYSTEM%20(IMS)\9%20INVOICES%20&amp;%20RECEIPTS\Once-off%20Debtors\STATEMENT%20TEMPLETE%20BOITEKONG.xls?9ED7A7F9" TargetMode="External"/><Relationship Id="rId1" Type="http://schemas.openxmlformats.org/officeDocument/2006/relationships/externalLinkPath" Target="file:///\\9ED7A7F9\STATEMENT%20TEMPLETE%20BOITEKO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ileExchange/Documents%20and%20Settings/abekker/My%20Documents/DEBTORS%20INFORMATION%20MANAGEMENT%20SYSTEM%20(IMS)/9%20INVOICES%20&amp;%20RECEIPTS/Once-off%20Debtors/STATEMENT%20TEMPLETE%20BOITEKONG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bekker\My%20Documents\DEBTORS%20INFORMATION%20MANAGEMENT%20SYSTEM%20(IMS)\9%20INVOICES%20&amp;%20RECEIPTS\Once-off%20Debtors\STATEMENT%20TEMPLETE%20BOITEKO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bekker\My%20Documents\DEBTORS%20INFORMATION%20MANAGEMENT%20SYSTEM%20(IMS)\9%20INVOICES%20&amp;%20RECEIPTS\Once-off%20Debtors\DB_IN_Rustenburg%20TLC_0303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abekker/My%20Documents/DEBTORS%20INFORMATION%20MANAGEMENT%20SYSTEM%20(IMS)/9%20INVOICES%20&amp;%20RECEIPTS/Once-off%20Debtors/DB_IN_Rustenburg%20TLC_030303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office2-pc\CivecDocs\2014\1431b%20Westdene%20Dam%20Ph%202\excel\cert\Bill&amp;est\Documents%20and%20Settings\abekker\My%20Documents\DEBTORS%20INFORMATION%20MANAGEMENT%20SYSTEM%20(IMS)\9%20INVOICES%20&amp;%20RECEIPTS\Once-off%20Debtors\DB_IN_Rustenburg%20TLC_030303.xls?9ED7A7F9" TargetMode="External"/><Relationship Id="rId1" Type="http://schemas.openxmlformats.org/officeDocument/2006/relationships/externalLinkPath" Target="file:///\\9ED7A7F9\DB_IN_Rustenburg%20TLC_0303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ileExchange/Documents%20and%20Settings/abekker/My%20Documents/DEBTORS%20INFORMATION%20MANAGEMENT%20SYSTEM%20(IMS)/9%20INVOICES%20&amp;%20RECEIPTS/Once-off%20Debtors/DB_IN_Rustenburg%20TLC_030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dmin/PTAU09/1%20View/Design/MES/STD-WC1EEC01%20Rev0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bekker\My%20Documents\DEBTORS%20INFORMATION%20MANAGEMENT%20SYSTEM%20(IMS)\9%20INVOICES%20&amp;%20RECEIPTS\Once-off%20Debtors\DB_IN_Rustenburg%20TLC_0303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rtaljaard/Local%20Settings/Temporary%20Internet%20Files/OLK37/Cashflow%20S108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OFFICE2-PC/Documents%20and%20Settings/rtaljaard/Local%20Settings/Temporary%20Internet%20Files/OLK37/Cashflow%20S108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Marinda/marinda%20-%20c/MSOffice/Excel/work/9535wk-segooafin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Marinda/c/My%20Documents/Excel/work/9815lepogoconstru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office2-pc/CivecDocs/2014/1431b%20Westdene%20Dam%20Ph%202/excel/cert/Bill&amp;est/Admin/PTAU09/1%20View/Design/MES/STD-WC1EEC01%20Rev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taljaard\Local%20Settings\Temporary%20Internet%20Files\OLK37\Cashflow%20S108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taljaard\Local%20Settings\Temporary%20Internet%20Files\OLK37\Cashflow%20S108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rtaljaard\Local%20Settings\Temporary%20Internet%20Files\OLK37\Cashflow%20S108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office2-pc/CivecDocs/2014/1431b%20Westdene%20Dam%20Ph%202/excel/cert/Bill&amp;est/Documents%20and%20Settings/rtaljaard/Local%20Settings/Temporary%20Internet%20Files/OLK37/Cashflow%20S108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Hconjhbserver/projects/Documents%20and%20Settings/rtaljaard/Local%20Settings/Temporary%20Internet%20Files/OLK37/Cashflow%20S108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oburgcloudoutlook-my.sharepoint.com/CIMMOREPX/investment%20delivery/Documents%20and%20Settings/rtaljaard/Local%20Settings/Temporary%20Internet%20Files/OLK37/Cashflow%20S108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 Control"/>
      <sheetName val="MES"/>
      <sheetName val="MCC"/>
      <sheetName val="CAB"/>
      <sheetName val="IO"/>
      <sheetName val="Ref"/>
      <sheetName val="CabTyp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>SOUTH AFRICA</v>
          </cell>
        </row>
        <row r="28">
          <cell r="D28" t="b">
            <v>0</v>
          </cell>
        </row>
      </sheetData>
      <sheetData sheetId="2" refreshError="1">
        <row r="39">
          <cell r="D39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APADJ"/>
      <sheetName val="MCAPADJ"/>
      <sheetName val="BCAPADJ1"/>
      <sheetName val="BCAPADJ"/>
      <sheetName val="BOITEKONG"/>
      <sheetName val="MERIT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APADJ"/>
      <sheetName val="MCAPADJ"/>
      <sheetName val="BCAPADJ1"/>
      <sheetName val="BCAPADJ"/>
      <sheetName val="BOITEKONG"/>
      <sheetName val="MERIT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APADJ"/>
      <sheetName val="MCAPADJ"/>
      <sheetName val="BCAPADJ1"/>
      <sheetName val="BCAPADJ"/>
      <sheetName val="BOITEKONG"/>
      <sheetName val="MERIT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APADJ"/>
      <sheetName val="MCAPADJ"/>
      <sheetName val="BCAPADJ1"/>
      <sheetName val="BCAPADJ"/>
      <sheetName val="BOITEKONG"/>
      <sheetName val="MERIT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 Control"/>
      <sheetName val="MES"/>
      <sheetName val="MCC"/>
      <sheetName val="CAB"/>
      <sheetName val="IO"/>
      <sheetName val="Ref"/>
      <sheetName val="CabTyp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APADJ"/>
      <sheetName val="MCAPADJ"/>
      <sheetName val="BCAPADJ1"/>
      <sheetName val="BCAPADJ"/>
      <sheetName val="BOITEKONG"/>
      <sheetName val="MERIT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VER"/>
      <sheetName val="SUMMARY1"/>
      <sheetName val="TASKS"/>
      <sheetName val="MOS"/>
      <sheetName val="CONTIN"/>
      <sheetName val="VO's"/>
      <sheetName val="DEDUCT"/>
      <sheetName val="C"/>
      <sheetName val="DB"/>
      <sheetName val="LB"/>
      <sheetName val="DM"/>
      <sheetName val="LD"/>
      <sheetName val="LE"/>
      <sheetName val="ME"/>
      <sheetName val="PMFS"/>
      <sheetName val="MH"/>
      <sheetName val="MJ"/>
      <sheetName val="MK"/>
      <sheetName val="MM"/>
      <sheetName val="Summary"/>
      <sheetName val="SUM"/>
      <sheetName val="ESCAL"/>
      <sheetName val="R&amp;F"/>
      <sheetName val="D"/>
      <sheetName val="DK"/>
      <sheetName val="L "/>
      <sheetName val="LE "/>
      <sheetName val="LF"/>
      <sheetName val="L_"/>
      <sheetName val="LE_"/>
    </sheetNames>
    <sheetDataSet>
      <sheetData sheetId="0" refreshError="1">
        <row r="1">
          <cell r="C1" t="str">
            <v>UNIT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431A"/>
      <sheetName val="9431C"/>
      <sheetName val="9431D"/>
      <sheetName val="9431G"/>
      <sheetName val="9431L"/>
      <sheetName val="9431P"/>
      <sheetName val="ALTERNATIVE"/>
      <sheetName val="Summary"/>
    </sheetNames>
    <sheetDataSet>
      <sheetData sheetId="0" refreshError="1">
        <row r="1">
          <cell r="C1" t="str">
            <v>SHORT DESCRIPTION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 Control"/>
      <sheetName val="MES"/>
      <sheetName val="MCC"/>
      <sheetName val="CAB"/>
      <sheetName val="IO"/>
      <sheetName val="Ref"/>
      <sheetName val="CabTyp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ESS"/>
      <sheetName val="SUMMARY"/>
      <sheetName val="Section 1 P&amp;G's"/>
      <sheetName val="Section 2 Day works Schedule"/>
      <sheetName val="Section 3 (Earth Wks(pipe Trch)"/>
      <sheetName val="Sec 4 (Med Press  Pipes rev1)"/>
      <sheetName val="Section 5 (Bedding)"/>
      <sheetName val="Section 6 (Pipe Jacking)"/>
      <sheetName val="Section 7 (Canal rehab)"/>
      <sheetName val="CPA"/>
      <sheetName val="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view="pageBreakPreview" topLeftCell="A15" zoomScaleNormal="100" zoomScaleSheetLayoutView="100" workbookViewId="0">
      <selection activeCell="J35" sqref="J35"/>
    </sheetView>
  </sheetViews>
  <sheetFormatPr defaultColWidth="9.109375" defaultRowHeight="13.2"/>
  <cols>
    <col min="1" max="1" width="2.44140625" style="75" customWidth="1"/>
    <col min="2" max="2" width="17" style="75" customWidth="1"/>
    <col min="3" max="7" width="9.109375" style="75"/>
    <col min="8" max="8" width="8.6640625" style="75" customWidth="1"/>
    <col min="9" max="9" width="3.33203125" style="75" customWidth="1"/>
    <col min="10" max="10" width="14.6640625" style="76" customWidth="1"/>
    <col min="11" max="11" width="3.44140625" style="75" customWidth="1"/>
    <col min="12" max="16384" width="9.109375" style="75"/>
  </cols>
  <sheetData>
    <row r="1" spans="1:14" ht="13.8" thickBot="1">
      <c r="A1" s="157"/>
      <c r="B1" s="157"/>
      <c r="C1" s="157"/>
      <c r="D1" s="157"/>
      <c r="E1" s="157"/>
      <c r="F1" s="157"/>
      <c r="G1" s="157"/>
      <c r="H1" s="157"/>
      <c r="I1" s="157"/>
      <c r="J1" s="830"/>
      <c r="K1" s="157"/>
      <c r="L1" s="157"/>
      <c r="M1" s="157"/>
      <c r="N1" s="157"/>
    </row>
    <row r="2" spans="1:14" ht="16.2" thickTop="1">
      <c r="A2" s="157"/>
      <c r="B2" s="77" t="s">
        <v>0</v>
      </c>
      <c r="C2" s="78"/>
      <c r="D2" s="78"/>
      <c r="E2" s="78"/>
      <c r="F2" s="79"/>
      <c r="G2" s="79"/>
      <c r="H2" s="79"/>
      <c r="I2" s="79"/>
      <c r="J2" s="80"/>
      <c r="K2" s="157"/>
      <c r="L2" s="157"/>
      <c r="M2" s="157"/>
      <c r="N2" s="157"/>
    </row>
    <row r="3" spans="1:14" ht="15.6">
      <c r="A3" s="157"/>
      <c r="B3" s="81"/>
      <c r="C3" s="82"/>
      <c r="D3" s="82"/>
      <c r="E3" s="82"/>
      <c r="F3" s="83"/>
      <c r="G3" s="83"/>
      <c r="H3" s="83"/>
      <c r="I3" s="83"/>
      <c r="J3" s="84"/>
      <c r="K3" s="157"/>
      <c r="L3" s="157"/>
      <c r="M3" s="157"/>
      <c r="N3" s="157"/>
    </row>
    <row r="4" spans="1:14" ht="13.8" thickBot="1">
      <c r="A4" s="157"/>
      <c r="B4" s="831" t="s">
        <v>1</v>
      </c>
      <c r="C4" s="994" t="s">
        <v>2</v>
      </c>
      <c r="D4" s="994"/>
      <c r="E4" s="994"/>
      <c r="F4" s="85"/>
      <c r="G4" s="85"/>
      <c r="H4" s="85"/>
      <c r="I4" s="83"/>
      <c r="J4" s="832" t="s">
        <v>3</v>
      </c>
      <c r="K4" s="157"/>
      <c r="L4" s="157"/>
      <c r="M4" s="157"/>
      <c r="N4" s="157"/>
    </row>
    <row r="5" spans="1:14">
      <c r="A5" s="833"/>
      <c r="B5" s="157" t="s">
        <v>5</v>
      </c>
      <c r="C5" s="157" t="s">
        <v>6</v>
      </c>
      <c r="D5" s="157"/>
      <c r="E5" s="157"/>
      <c r="F5" s="86"/>
      <c r="G5" s="86"/>
      <c r="H5" s="86"/>
      <c r="I5" s="834" t="s">
        <v>7</v>
      </c>
      <c r="J5" s="835"/>
      <c r="K5" s="157"/>
      <c r="L5" s="157"/>
      <c r="M5" s="157"/>
      <c r="N5" s="157"/>
    </row>
    <row r="6" spans="1:14">
      <c r="A6" s="833"/>
      <c r="B6" s="157"/>
      <c r="C6" s="157"/>
      <c r="D6" s="157"/>
      <c r="E6" s="157"/>
      <c r="F6" s="86"/>
      <c r="G6" s="86"/>
      <c r="H6" s="86"/>
      <c r="I6" s="486"/>
      <c r="J6" s="836"/>
      <c r="K6" s="157"/>
      <c r="L6" s="157"/>
      <c r="M6" s="157"/>
      <c r="N6" s="157"/>
    </row>
    <row r="7" spans="1:14">
      <c r="A7" s="833"/>
      <c r="B7" s="157" t="s">
        <v>8</v>
      </c>
      <c r="C7" s="157" t="s">
        <v>9</v>
      </c>
      <c r="D7" s="157"/>
      <c r="E7" s="157"/>
      <c r="F7" s="86"/>
      <c r="G7" s="86"/>
      <c r="H7" s="86"/>
      <c r="I7" s="486" t="s">
        <v>7</v>
      </c>
      <c r="J7" s="837"/>
      <c r="K7" s="157"/>
      <c r="L7" s="157"/>
      <c r="M7" s="157"/>
      <c r="N7" s="157"/>
    </row>
    <row r="8" spans="1:14">
      <c r="A8" s="833"/>
      <c r="B8" s="157"/>
      <c r="C8" s="157"/>
      <c r="D8" s="157"/>
      <c r="E8" s="157"/>
      <c r="F8" s="86"/>
      <c r="G8" s="86"/>
      <c r="H8" s="86"/>
      <c r="I8" s="486"/>
      <c r="J8" s="836"/>
      <c r="K8" s="157"/>
      <c r="L8" s="157"/>
      <c r="M8" s="157"/>
      <c r="N8" s="157"/>
    </row>
    <row r="9" spans="1:14">
      <c r="A9" s="833"/>
      <c r="B9" s="157" t="s">
        <v>10</v>
      </c>
      <c r="C9" s="157" t="s">
        <v>11</v>
      </c>
      <c r="D9" s="157"/>
      <c r="E9" s="157"/>
      <c r="F9" s="86"/>
      <c r="G9" s="86"/>
      <c r="H9" s="86"/>
      <c r="I9" s="486" t="s">
        <v>7</v>
      </c>
      <c r="J9" s="836"/>
      <c r="K9" s="157"/>
      <c r="L9" s="157"/>
      <c r="M9" s="157"/>
      <c r="N9" s="157"/>
    </row>
    <row r="10" spans="1:14">
      <c r="A10" s="833"/>
      <c r="B10" s="157"/>
      <c r="C10" s="157"/>
      <c r="D10" s="157"/>
      <c r="E10" s="157"/>
      <c r="F10" s="86"/>
      <c r="G10" s="86"/>
      <c r="H10" s="86"/>
      <c r="I10" s="486"/>
      <c r="J10" s="836"/>
      <c r="K10" s="157"/>
      <c r="L10" s="157"/>
      <c r="M10" s="157"/>
      <c r="N10" s="157"/>
    </row>
    <row r="11" spans="1:14">
      <c r="A11" s="833"/>
      <c r="B11" s="157" t="s">
        <v>12</v>
      </c>
      <c r="C11" s="157" t="s">
        <v>13</v>
      </c>
      <c r="D11" s="157"/>
      <c r="E11" s="157"/>
      <c r="F11" s="86"/>
      <c r="G11" s="86"/>
      <c r="H11" s="86"/>
      <c r="I11" s="486" t="s">
        <v>7</v>
      </c>
      <c r="J11" s="836"/>
      <c r="K11" s="157"/>
      <c r="L11" s="157"/>
      <c r="M11" s="157"/>
      <c r="N11" s="157"/>
    </row>
    <row r="12" spans="1:14">
      <c r="A12" s="833"/>
      <c r="B12" s="157"/>
      <c r="C12" s="157"/>
      <c r="D12" s="157"/>
      <c r="E12" s="157"/>
      <c r="F12" s="86"/>
      <c r="G12" s="86"/>
      <c r="H12" s="86"/>
      <c r="I12" s="486"/>
      <c r="J12" s="836"/>
      <c r="K12" s="157"/>
      <c r="L12" s="157"/>
      <c r="M12" s="157"/>
      <c r="N12" s="157"/>
    </row>
    <row r="13" spans="1:14">
      <c r="A13" s="833"/>
      <c r="B13" s="157" t="s">
        <v>14</v>
      </c>
      <c r="C13" s="157" t="s">
        <v>15</v>
      </c>
      <c r="D13" s="157"/>
      <c r="E13" s="157"/>
      <c r="F13" s="86"/>
      <c r="G13" s="86"/>
      <c r="H13" s="86"/>
      <c r="I13" s="486" t="s">
        <v>7</v>
      </c>
      <c r="J13" s="836"/>
      <c r="K13" s="157"/>
      <c r="L13" s="157"/>
      <c r="M13" s="157"/>
      <c r="N13" s="157"/>
    </row>
    <row r="14" spans="1:14">
      <c r="A14" s="833"/>
      <c r="B14" s="157"/>
      <c r="C14" s="157"/>
      <c r="D14" s="157"/>
      <c r="E14" s="157"/>
      <c r="F14" s="157"/>
      <c r="G14" s="157"/>
      <c r="H14" s="157"/>
      <c r="I14" s="157"/>
      <c r="J14" s="837"/>
      <c r="K14" s="157"/>
      <c r="L14" s="157"/>
      <c r="M14" s="157"/>
      <c r="N14" s="157"/>
    </row>
    <row r="15" spans="1:14">
      <c r="A15" s="833"/>
      <c r="B15" s="157" t="s">
        <v>16</v>
      </c>
      <c r="C15" s="157" t="s">
        <v>17</v>
      </c>
      <c r="D15" s="157"/>
      <c r="E15" s="157"/>
      <c r="F15" s="157"/>
      <c r="G15" s="157"/>
      <c r="H15" s="157"/>
      <c r="I15" s="157" t="s">
        <v>7</v>
      </c>
      <c r="J15" s="837"/>
      <c r="K15" s="157"/>
      <c r="L15" s="157"/>
      <c r="M15" s="157"/>
      <c r="N15" s="157"/>
    </row>
    <row r="16" spans="1:14">
      <c r="A16" s="833"/>
      <c r="B16" s="157"/>
      <c r="C16" s="157"/>
      <c r="D16" s="157"/>
      <c r="E16" s="157"/>
      <c r="F16" s="157"/>
      <c r="G16" s="157"/>
      <c r="H16" s="157"/>
      <c r="I16" s="157"/>
      <c r="J16" s="837"/>
      <c r="K16" s="157"/>
      <c r="L16" s="157"/>
      <c r="M16" s="157"/>
      <c r="N16" s="157"/>
    </row>
    <row r="17" spans="1:16">
      <c r="A17" s="833"/>
      <c r="B17" s="157" t="s">
        <v>18</v>
      </c>
      <c r="C17" s="157" t="s">
        <v>19</v>
      </c>
      <c r="D17" s="157"/>
      <c r="E17" s="157"/>
      <c r="F17" s="157"/>
      <c r="G17" s="157"/>
      <c r="H17" s="157"/>
      <c r="I17" s="157" t="s">
        <v>7</v>
      </c>
      <c r="J17" s="837"/>
      <c r="K17" s="157"/>
      <c r="L17" s="157"/>
      <c r="M17" s="157"/>
      <c r="N17" s="157"/>
      <c r="O17" s="157"/>
      <c r="P17" s="157"/>
    </row>
    <row r="18" spans="1:16">
      <c r="A18" s="833"/>
      <c r="B18" s="157"/>
      <c r="C18" s="157"/>
      <c r="D18" s="157"/>
      <c r="E18" s="157"/>
      <c r="F18" s="157"/>
      <c r="G18" s="157"/>
      <c r="H18" s="157"/>
      <c r="I18" s="157"/>
      <c r="J18" s="837"/>
      <c r="K18" s="157"/>
      <c r="L18" s="157"/>
      <c r="M18" s="157"/>
      <c r="N18" s="157"/>
      <c r="O18" s="157"/>
      <c r="P18" s="157"/>
    </row>
    <row r="19" spans="1:16">
      <c r="A19" s="833"/>
      <c r="B19" s="157" t="s">
        <v>20</v>
      </c>
      <c r="C19" s="157" t="s">
        <v>21</v>
      </c>
      <c r="D19" s="157"/>
      <c r="E19" s="157"/>
      <c r="F19" s="86"/>
      <c r="G19" s="86"/>
      <c r="H19" s="86"/>
      <c r="I19" s="486" t="s">
        <v>7</v>
      </c>
      <c r="J19" s="836"/>
      <c r="K19" s="157"/>
      <c r="L19" s="157"/>
      <c r="M19" s="157"/>
      <c r="N19" s="157"/>
      <c r="O19" s="157"/>
      <c r="P19" s="157"/>
    </row>
    <row r="20" spans="1:16">
      <c r="A20" s="833"/>
      <c r="B20" s="157"/>
      <c r="C20" s="157"/>
      <c r="D20" s="157"/>
      <c r="E20" s="157"/>
      <c r="F20" s="86"/>
      <c r="G20" s="86"/>
      <c r="H20" s="86"/>
      <c r="I20" s="486"/>
      <c r="J20" s="837"/>
      <c r="K20" s="157"/>
      <c r="L20" s="157"/>
      <c r="M20" s="157"/>
      <c r="N20" s="157"/>
      <c r="O20" s="157"/>
      <c r="P20" s="157"/>
    </row>
    <row r="21" spans="1:16">
      <c r="A21" s="833"/>
      <c r="B21" s="157" t="s">
        <v>22</v>
      </c>
      <c r="C21" s="157" t="s">
        <v>23</v>
      </c>
      <c r="D21" s="157"/>
      <c r="E21" s="157"/>
      <c r="F21" s="86"/>
      <c r="G21" s="86"/>
      <c r="H21" s="86"/>
      <c r="I21" s="486" t="s">
        <v>7</v>
      </c>
      <c r="J21" s="836"/>
      <c r="K21" s="157"/>
      <c r="L21" s="157"/>
      <c r="M21" s="157"/>
      <c r="N21" s="157"/>
      <c r="O21" s="157"/>
      <c r="P21" s="157"/>
    </row>
    <row r="22" spans="1:16" s="87" customFormat="1">
      <c r="A22" s="838"/>
      <c r="B22" s="601"/>
      <c r="C22" s="601"/>
      <c r="D22" s="601"/>
      <c r="E22" s="601"/>
      <c r="F22" s="601"/>
      <c r="G22" s="601"/>
      <c r="H22" s="601"/>
      <c r="I22" s="486"/>
      <c r="J22" s="837"/>
      <c r="K22" s="601"/>
      <c r="L22" s="601"/>
      <c r="M22" s="601"/>
      <c r="N22" s="601"/>
      <c r="O22" s="601"/>
      <c r="P22" s="601"/>
    </row>
    <row r="23" spans="1:16" s="87" customFormat="1">
      <c r="A23" s="838"/>
      <c r="B23" s="157" t="s">
        <v>24</v>
      </c>
      <c r="C23" s="157" t="s">
        <v>25</v>
      </c>
      <c r="D23" s="157"/>
      <c r="E23" s="601"/>
      <c r="F23" s="601"/>
      <c r="G23" s="601"/>
      <c r="H23" s="601"/>
      <c r="I23" s="486" t="s">
        <v>7</v>
      </c>
      <c r="J23" s="837"/>
      <c r="K23" s="601"/>
      <c r="L23" s="601"/>
      <c r="M23" s="601"/>
      <c r="N23" s="601"/>
      <c r="O23" s="601"/>
      <c r="P23" s="601"/>
    </row>
    <row r="24" spans="1:16" s="87" customFormat="1">
      <c r="A24" s="838"/>
      <c r="B24" s="601"/>
      <c r="C24" s="601"/>
      <c r="D24" s="601"/>
      <c r="E24" s="601"/>
      <c r="F24" s="601"/>
      <c r="G24" s="601"/>
      <c r="H24" s="601"/>
      <c r="I24" s="486"/>
      <c r="J24" s="837"/>
      <c r="K24" s="601"/>
      <c r="L24" s="601"/>
      <c r="M24" s="601"/>
      <c r="N24" s="601"/>
      <c r="O24" s="601"/>
      <c r="P24" s="601"/>
    </row>
    <row r="25" spans="1:16" s="87" customFormat="1">
      <c r="A25" s="838"/>
      <c r="B25" s="157" t="s">
        <v>26</v>
      </c>
      <c r="C25" s="157" t="s">
        <v>27</v>
      </c>
      <c r="D25" s="601"/>
      <c r="E25" s="601"/>
      <c r="F25" s="601"/>
      <c r="G25" s="601"/>
      <c r="H25" s="601"/>
      <c r="I25" s="486" t="s">
        <v>7</v>
      </c>
      <c r="J25" s="837"/>
      <c r="K25" s="601"/>
      <c r="L25" s="601"/>
      <c r="M25" s="601"/>
      <c r="N25" s="601"/>
      <c r="O25" s="601"/>
      <c r="P25" s="601"/>
    </row>
    <row r="26" spans="1:16" s="87" customFormat="1">
      <c r="A26" s="838"/>
      <c r="B26" s="601"/>
      <c r="C26" s="601"/>
      <c r="D26" s="601"/>
      <c r="E26" s="601"/>
      <c r="F26" s="601"/>
      <c r="G26" s="601"/>
      <c r="H26" s="601"/>
      <c r="I26" s="486"/>
      <c r="J26" s="837"/>
      <c r="K26" s="601"/>
      <c r="L26" s="601"/>
      <c r="M26" s="601"/>
      <c r="N26" s="601"/>
      <c r="O26" s="601"/>
      <c r="P26" s="601"/>
    </row>
    <row r="27" spans="1:16" s="87" customFormat="1">
      <c r="A27" s="838"/>
      <c r="B27" s="157" t="s">
        <v>28</v>
      </c>
      <c r="C27" s="157" t="s">
        <v>29</v>
      </c>
      <c r="D27" s="601"/>
      <c r="E27" s="601"/>
      <c r="F27" s="601"/>
      <c r="G27" s="601"/>
      <c r="H27" s="601"/>
      <c r="I27" s="486" t="s">
        <v>7</v>
      </c>
      <c r="J27" s="837"/>
      <c r="K27" s="601"/>
      <c r="L27" s="601"/>
      <c r="M27" s="601"/>
      <c r="N27" s="601"/>
      <c r="O27" s="601"/>
      <c r="P27" s="601"/>
    </row>
    <row r="28" spans="1:16" s="87" customFormat="1">
      <c r="A28" s="838"/>
      <c r="B28" s="157"/>
      <c r="C28" s="601"/>
      <c r="D28" s="601"/>
      <c r="E28" s="601"/>
      <c r="F28" s="601"/>
      <c r="G28" s="601"/>
      <c r="H28" s="601"/>
      <c r="I28" s="486"/>
      <c r="J28" s="837"/>
      <c r="K28" s="601"/>
      <c r="L28" s="601"/>
      <c r="M28" s="601"/>
      <c r="N28" s="601"/>
      <c r="O28" s="601"/>
      <c r="P28" s="601"/>
    </row>
    <row r="29" spans="1:16" s="87" customFormat="1">
      <c r="A29" s="838"/>
      <c r="B29" s="157" t="s">
        <v>30</v>
      </c>
      <c r="C29" s="157" t="s">
        <v>31</v>
      </c>
      <c r="D29" s="601"/>
      <c r="E29" s="601"/>
      <c r="F29" s="601"/>
      <c r="G29" s="601"/>
      <c r="H29" s="601"/>
      <c r="I29" s="486" t="s">
        <v>7</v>
      </c>
      <c r="J29" s="837"/>
      <c r="K29" s="601"/>
      <c r="L29" s="601"/>
      <c r="M29" s="601"/>
      <c r="N29" s="601"/>
      <c r="O29" s="601"/>
      <c r="P29" s="601"/>
    </row>
    <row r="30" spans="1:16" s="87" customFormat="1">
      <c r="A30" s="838"/>
      <c r="B30" s="157"/>
      <c r="C30" s="601"/>
      <c r="D30" s="601"/>
      <c r="E30" s="601"/>
      <c r="F30" s="601"/>
      <c r="G30" s="601"/>
      <c r="H30" s="601"/>
      <c r="I30" s="486"/>
      <c r="J30" s="837"/>
      <c r="K30" s="601"/>
      <c r="L30" s="601"/>
      <c r="M30" s="601"/>
      <c r="N30" s="601"/>
      <c r="O30" s="601"/>
      <c r="P30" s="601"/>
    </row>
    <row r="31" spans="1:16" s="87" customFormat="1">
      <c r="A31" s="838"/>
      <c r="B31" s="157" t="s">
        <v>32</v>
      </c>
      <c r="C31" s="157" t="s">
        <v>33</v>
      </c>
      <c r="D31" s="601"/>
      <c r="E31" s="601"/>
      <c r="F31" s="601"/>
      <c r="G31" s="601"/>
      <c r="H31" s="601"/>
      <c r="I31" s="486" t="s">
        <v>7</v>
      </c>
      <c r="J31" s="837"/>
      <c r="K31" s="601"/>
      <c r="L31" s="601"/>
      <c r="M31" s="601"/>
      <c r="N31" s="601"/>
      <c r="O31" s="601"/>
      <c r="P31" s="601" t="s">
        <v>34</v>
      </c>
    </row>
    <row r="32" spans="1:16" s="87" customFormat="1">
      <c r="A32" s="838"/>
      <c r="B32" s="157"/>
      <c r="C32" s="157"/>
      <c r="D32" s="157"/>
      <c r="E32" s="157"/>
      <c r="F32" s="86"/>
      <c r="G32" s="601"/>
      <c r="H32" s="601"/>
      <c r="I32" s="486"/>
      <c r="J32" s="837"/>
      <c r="K32" s="601"/>
      <c r="L32" s="601"/>
      <c r="M32" s="601"/>
      <c r="N32" s="601"/>
      <c r="O32" s="601"/>
      <c r="P32" s="601"/>
    </row>
    <row r="33" spans="1:10" s="87" customFormat="1">
      <c r="A33" s="838"/>
      <c r="B33" s="157" t="s">
        <v>35</v>
      </c>
      <c r="C33" s="157" t="s">
        <v>36</v>
      </c>
      <c r="D33" s="157"/>
      <c r="E33" s="157"/>
      <c r="F33" s="601"/>
      <c r="G33" s="601"/>
      <c r="H33" s="601"/>
      <c r="I33" s="486" t="s">
        <v>7</v>
      </c>
      <c r="J33" s="837"/>
    </row>
    <row r="34" spans="1:10" s="87" customFormat="1">
      <c r="A34" s="838"/>
      <c r="B34" s="601"/>
      <c r="C34" s="601"/>
      <c r="D34" s="601"/>
      <c r="E34" s="601"/>
      <c r="F34" s="601"/>
      <c r="G34" s="601"/>
      <c r="H34" s="601"/>
      <c r="I34" s="601"/>
      <c r="J34" s="837"/>
    </row>
    <row r="35" spans="1:10" s="87" customFormat="1">
      <c r="A35" s="838"/>
      <c r="B35" s="157" t="s">
        <v>37</v>
      </c>
      <c r="C35" s="157" t="s">
        <v>38</v>
      </c>
      <c r="D35" s="601"/>
      <c r="E35" s="601"/>
      <c r="F35" s="86"/>
      <c r="G35" s="86"/>
      <c r="H35" s="86"/>
      <c r="I35" s="486" t="s">
        <v>7</v>
      </c>
      <c r="J35" s="836"/>
    </row>
    <row r="36" spans="1:10" s="87" customFormat="1">
      <c r="A36" s="838"/>
      <c r="B36" s="157"/>
      <c r="C36" s="157"/>
      <c r="D36" s="157"/>
      <c r="E36" s="157"/>
      <c r="F36" s="86"/>
      <c r="G36" s="86"/>
      <c r="H36" s="86"/>
      <c r="I36" s="486"/>
      <c r="J36" s="836"/>
    </row>
    <row r="37" spans="1:10">
      <c r="A37" s="157"/>
      <c r="B37" s="839" t="s">
        <v>39</v>
      </c>
      <c r="C37" s="840"/>
      <c r="D37" s="840"/>
      <c r="E37" s="840"/>
      <c r="F37" s="840"/>
      <c r="G37" s="840"/>
      <c r="H37" s="840"/>
      <c r="I37" s="841" t="s">
        <v>7</v>
      </c>
      <c r="J37" s="842"/>
    </row>
    <row r="38" spans="1:10">
      <c r="A38" s="157"/>
      <c r="B38" s="843"/>
      <c r="C38" s="844"/>
      <c r="D38" s="844"/>
      <c r="E38" s="844"/>
      <c r="F38" s="844"/>
      <c r="G38" s="844"/>
      <c r="H38" s="844"/>
      <c r="I38" s="486"/>
      <c r="J38" s="836"/>
    </row>
    <row r="39" spans="1:10">
      <c r="A39" s="157"/>
      <c r="B39" s="362" t="s">
        <v>1234</v>
      </c>
      <c r="C39" s="844"/>
      <c r="D39" s="844"/>
      <c r="E39" s="844"/>
      <c r="F39" s="844"/>
      <c r="G39" s="844"/>
      <c r="H39" s="844"/>
      <c r="I39" s="486" t="s">
        <v>7</v>
      </c>
      <c r="J39" s="836"/>
    </row>
    <row r="40" spans="1:10">
      <c r="A40" s="157"/>
      <c r="B40" s="362"/>
      <c r="C40" s="844"/>
      <c r="D40" s="844"/>
      <c r="E40" s="844"/>
      <c r="F40" s="844"/>
      <c r="G40" s="844"/>
      <c r="H40" s="844"/>
      <c r="I40" s="486"/>
      <c r="J40" s="836"/>
    </row>
    <row r="41" spans="1:10">
      <c r="A41" s="157"/>
      <c r="B41" s="362" t="s">
        <v>1235</v>
      </c>
      <c r="C41" s="844"/>
      <c r="D41" s="844"/>
      <c r="E41" s="844"/>
      <c r="F41" s="844"/>
      <c r="G41" s="844"/>
      <c r="H41" s="844"/>
      <c r="I41" s="486" t="s">
        <v>7</v>
      </c>
      <c r="J41" s="836"/>
    </row>
    <row r="42" spans="1:10" s="601" customFormat="1" ht="19.2" customHeight="1">
      <c r="B42" s="931" t="s">
        <v>1236</v>
      </c>
      <c r="C42" s="29"/>
      <c r="D42" s="29"/>
      <c r="E42" s="29"/>
      <c r="F42" s="29"/>
      <c r="G42" s="29"/>
      <c r="H42" s="29"/>
      <c r="I42" s="932" t="s">
        <v>7</v>
      </c>
      <c r="J42" s="933"/>
    </row>
    <row r="43" spans="1:10" ht="13.8" thickBot="1">
      <c r="A43" s="157"/>
      <c r="B43" s="607" t="s">
        <v>40</v>
      </c>
      <c r="C43" s="845"/>
      <c r="D43" s="845"/>
      <c r="E43" s="845"/>
      <c r="F43" s="845"/>
      <c r="G43" s="845"/>
      <c r="H43" s="845"/>
      <c r="I43" s="486" t="s">
        <v>7</v>
      </c>
      <c r="J43" s="837"/>
    </row>
    <row r="44" spans="1:10">
      <c r="A44" s="157"/>
      <c r="B44" s="362"/>
      <c r="C44" s="844"/>
      <c r="D44" s="844"/>
      <c r="E44" s="844"/>
      <c r="F44" s="844"/>
      <c r="G44" s="844"/>
      <c r="H44" s="844"/>
      <c r="I44" s="834"/>
      <c r="J44" s="846"/>
    </row>
    <row r="45" spans="1:10">
      <c r="A45" s="157"/>
      <c r="B45" s="362" t="s">
        <v>41</v>
      </c>
      <c r="C45" s="844"/>
      <c r="D45" s="844"/>
      <c r="E45" s="844"/>
      <c r="F45" s="844"/>
      <c r="G45" s="844"/>
      <c r="H45" s="844"/>
      <c r="I45" s="486" t="s">
        <v>7</v>
      </c>
      <c r="J45" s="934"/>
    </row>
    <row r="46" spans="1:10" ht="13.8" thickBot="1">
      <c r="A46" s="157"/>
      <c r="B46" s="847"/>
      <c r="C46" s="848"/>
      <c r="D46" s="848"/>
      <c r="E46" s="848"/>
      <c r="F46" s="848"/>
      <c r="G46" s="848"/>
      <c r="H46" s="848"/>
      <c r="I46" s="849"/>
      <c r="J46" s="850"/>
    </row>
    <row r="47" spans="1:10" ht="13.8" thickTop="1">
      <c r="A47" s="157"/>
      <c r="B47" s="89"/>
      <c r="C47" s="86"/>
      <c r="D47" s="86"/>
      <c r="E47" s="86"/>
      <c r="F47" s="86"/>
      <c r="G47" s="86"/>
      <c r="H47" s="86"/>
      <c r="I47" s="86"/>
      <c r="J47" s="90"/>
    </row>
  </sheetData>
  <mergeCells count="1">
    <mergeCell ref="C4:E4"/>
  </mergeCells>
  <phoneticPr fontId="0" type="noConversion"/>
  <printOptions horizontalCentered="1"/>
  <pageMargins left="0.31496062992125984" right="0" top="0.31496062992125984" bottom="0.31496062992125984" header="0" footer="0"/>
  <pageSetup paperSize="9" scale="97" firstPageNumber="179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9"/>
  <sheetViews>
    <sheetView showGridLines="0" view="pageBreakPreview" topLeftCell="B25" zoomScaleNormal="100" zoomScaleSheetLayoutView="100" workbookViewId="0">
      <selection activeCell="L54" sqref="L54"/>
    </sheetView>
  </sheetViews>
  <sheetFormatPr defaultColWidth="9.109375" defaultRowHeight="13.2"/>
  <cols>
    <col min="1" max="1" width="7.6640625" style="19" customWidth="1"/>
    <col min="2" max="2" width="11.109375" style="19" customWidth="1"/>
    <col min="3" max="3" width="36.6640625" style="19" customWidth="1"/>
    <col min="4" max="4" width="7.6640625" style="56" customWidth="1"/>
    <col min="5" max="5" width="10.6640625" style="56" customWidth="1"/>
    <col min="6" max="6" width="12.6640625" style="57" hidden="1" customWidth="1"/>
    <col min="7" max="7" width="12.6640625" style="57" customWidth="1"/>
    <col min="8" max="8" width="15.6640625" style="57" customWidth="1"/>
    <col min="9" max="16384" width="9.109375" style="1"/>
  </cols>
  <sheetData>
    <row r="1" spans="1:9" ht="13.8" thickBot="1"/>
    <row r="2" spans="1:9" ht="28.5" customHeight="1" thickBot="1">
      <c r="A2" s="158" t="s">
        <v>42</v>
      </c>
      <c r="B2" s="159" t="s">
        <v>43</v>
      </c>
      <c r="C2" s="159" t="s">
        <v>44</v>
      </c>
      <c r="D2" s="159" t="s">
        <v>45</v>
      </c>
      <c r="E2" s="160" t="s">
        <v>46</v>
      </c>
      <c r="F2" s="226" t="s">
        <v>47</v>
      </c>
      <c r="G2" s="744" t="s">
        <v>260</v>
      </c>
      <c r="H2" s="161" t="s">
        <v>49</v>
      </c>
    </row>
    <row r="3" spans="1:9" ht="13.8" thickTop="1">
      <c r="A3" s="162"/>
      <c r="B3" s="6"/>
      <c r="C3" s="6"/>
      <c r="D3" s="6"/>
      <c r="E3" s="46"/>
      <c r="F3" s="47"/>
      <c r="G3" s="47"/>
      <c r="H3" s="174"/>
    </row>
    <row r="4" spans="1:9" s="8" customFormat="1" ht="26.4">
      <c r="A4" s="218"/>
      <c r="B4" s="12" t="s">
        <v>709</v>
      </c>
      <c r="C4" s="12" t="s">
        <v>710</v>
      </c>
      <c r="D4" s="14"/>
      <c r="E4" s="48"/>
      <c r="F4" s="58"/>
      <c r="G4" s="42"/>
      <c r="H4" s="201"/>
      <c r="I4" s="1"/>
    </row>
    <row r="5" spans="1:9" ht="12.75" customHeight="1">
      <c r="A5" s="163" t="s">
        <v>73</v>
      </c>
      <c r="B5" s="11" t="s">
        <v>73</v>
      </c>
      <c r="C5" s="11" t="s">
        <v>73</v>
      </c>
      <c r="D5" s="30" t="s">
        <v>73</v>
      </c>
      <c r="E5" s="30"/>
      <c r="F5" s="31"/>
      <c r="G5" s="31"/>
      <c r="H5" s="180"/>
    </row>
    <row r="6" spans="1:9" s="8" customFormat="1">
      <c r="A6" s="164" t="s">
        <v>711</v>
      </c>
      <c r="B6" s="10" t="s">
        <v>244</v>
      </c>
      <c r="C6" s="10" t="s">
        <v>712</v>
      </c>
      <c r="D6" s="18"/>
      <c r="E6" s="48"/>
      <c r="F6" s="42"/>
      <c r="G6" s="42"/>
      <c r="H6" s="201"/>
      <c r="I6" s="1"/>
    </row>
    <row r="7" spans="1:9" s="8" customFormat="1" ht="28.5" customHeight="1">
      <c r="A7" s="165"/>
      <c r="B7" s="675"/>
      <c r="C7" s="13" t="s">
        <v>713</v>
      </c>
      <c r="D7" s="18"/>
      <c r="E7" s="48"/>
      <c r="F7" s="42"/>
      <c r="G7" s="42"/>
      <c r="H7" s="201"/>
      <c r="I7" s="1"/>
    </row>
    <row r="8" spans="1:9" s="8" customFormat="1">
      <c r="A8" s="165"/>
      <c r="B8" s="10"/>
      <c r="C8" s="16" t="s">
        <v>714</v>
      </c>
      <c r="D8" s="18"/>
      <c r="E8" s="48"/>
      <c r="F8" s="42"/>
      <c r="G8" s="58"/>
      <c r="H8" s="200"/>
      <c r="I8" s="1"/>
    </row>
    <row r="9" spans="1:9" s="8" customFormat="1">
      <c r="A9" s="165" t="s">
        <v>715</v>
      </c>
      <c r="B9" s="10"/>
      <c r="C9" s="10" t="s">
        <v>716</v>
      </c>
      <c r="D9" s="128" t="s">
        <v>226</v>
      </c>
      <c r="E9" s="129">
        <v>326</v>
      </c>
      <c r="F9" s="151">
        <v>100</v>
      </c>
      <c r="G9" s="702"/>
      <c r="H9" s="202"/>
      <c r="I9" s="1"/>
    </row>
    <row r="10" spans="1:9" s="8" customFormat="1">
      <c r="A10" s="165" t="s">
        <v>717</v>
      </c>
      <c r="B10" s="10"/>
      <c r="C10" s="10" t="s">
        <v>718</v>
      </c>
      <c r="D10" s="128" t="s">
        <v>226</v>
      </c>
      <c r="E10" s="129">
        <v>975</v>
      </c>
      <c r="F10" s="151">
        <v>100</v>
      </c>
      <c r="G10" s="702"/>
      <c r="H10" s="202"/>
      <c r="I10" s="1"/>
    </row>
    <row r="11" spans="1:9" s="8" customFormat="1" ht="12.75" customHeight="1">
      <c r="A11" s="165"/>
      <c r="B11" s="10"/>
      <c r="C11" s="10"/>
      <c r="D11" s="128"/>
      <c r="E11" s="129"/>
      <c r="F11" s="151"/>
      <c r="G11" s="702"/>
      <c r="H11" s="202"/>
      <c r="I11" s="1"/>
    </row>
    <row r="12" spans="1:9" s="8" customFormat="1" ht="26.4">
      <c r="A12" s="165"/>
      <c r="B12" s="675"/>
      <c r="C12" s="12" t="s">
        <v>719</v>
      </c>
      <c r="D12" s="128"/>
      <c r="E12" s="129"/>
      <c r="F12" s="151"/>
      <c r="G12" s="702"/>
      <c r="H12" s="202"/>
      <c r="I12" s="19"/>
    </row>
    <row r="13" spans="1:9" s="8" customFormat="1" ht="13.5" customHeight="1">
      <c r="A13" s="165"/>
      <c r="B13" s="10"/>
      <c r="C13" s="16" t="s">
        <v>714</v>
      </c>
      <c r="D13" s="128"/>
      <c r="E13" s="129"/>
      <c r="F13" s="151"/>
      <c r="G13" s="702"/>
      <c r="H13" s="202"/>
      <c r="I13" s="1"/>
    </row>
    <row r="14" spans="1:9" s="8" customFormat="1">
      <c r="A14" s="165" t="s">
        <v>720</v>
      </c>
      <c r="B14" s="10"/>
      <c r="C14" s="10" t="s">
        <v>716</v>
      </c>
      <c r="D14" s="128" t="s">
        <v>226</v>
      </c>
      <c r="E14" s="129">
        <v>66</v>
      </c>
      <c r="F14" s="151">
        <v>350</v>
      </c>
      <c r="G14" s="702"/>
      <c r="H14" s="202"/>
      <c r="I14" s="1"/>
    </row>
    <row r="15" spans="1:9" s="8" customFormat="1">
      <c r="A15" s="165" t="s">
        <v>721</v>
      </c>
      <c r="B15" s="10"/>
      <c r="C15" s="10" t="s">
        <v>718</v>
      </c>
      <c r="D15" s="128" t="s">
        <v>226</v>
      </c>
      <c r="E15" s="129">
        <v>195</v>
      </c>
      <c r="F15" s="151">
        <v>350</v>
      </c>
      <c r="G15" s="702"/>
      <c r="H15" s="202"/>
      <c r="I15" s="1"/>
    </row>
    <row r="16" spans="1:9" s="8" customFormat="1" ht="11.25" customHeight="1">
      <c r="A16" s="165"/>
      <c r="B16" s="10"/>
      <c r="C16" s="10"/>
      <c r="D16" s="128"/>
      <c r="E16" s="129"/>
      <c r="F16" s="151"/>
      <c r="G16" s="702"/>
      <c r="H16" s="202"/>
      <c r="I16" s="1"/>
    </row>
    <row r="17" spans="1:8" s="8" customFormat="1" ht="26.4">
      <c r="A17" s="165" t="s">
        <v>722</v>
      </c>
      <c r="B17" s="9" t="s">
        <v>341</v>
      </c>
      <c r="C17" s="12" t="s">
        <v>723</v>
      </c>
      <c r="D17" s="128"/>
      <c r="E17" s="129"/>
      <c r="F17" s="151"/>
      <c r="G17" s="702"/>
      <c r="H17" s="202"/>
    </row>
    <row r="18" spans="1:8" s="8" customFormat="1" ht="27" customHeight="1">
      <c r="A18" s="165"/>
      <c r="B18" s="10" t="s">
        <v>724</v>
      </c>
      <c r="C18" s="10" t="s">
        <v>725</v>
      </c>
      <c r="D18" s="128"/>
      <c r="E18" s="129"/>
      <c r="F18" s="151"/>
      <c r="G18" s="702"/>
      <c r="H18" s="202"/>
    </row>
    <row r="19" spans="1:8" s="8" customFormat="1">
      <c r="A19" s="165" t="s">
        <v>726</v>
      </c>
      <c r="B19" s="10"/>
      <c r="C19" s="10" t="s">
        <v>716</v>
      </c>
      <c r="D19" s="128" t="s">
        <v>226</v>
      </c>
      <c r="E19" s="129">
        <v>32.6</v>
      </c>
      <c r="F19" s="151">
        <v>400</v>
      </c>
      <c r="G19" s="702"/>
      <c r="H19" s="202"/>
    </row>
    <row r="20" spans="1:8" s="8" customFormat="1">
      <c r="A20" s="165" t="s">
        <v>727</v>
      </c>
      <c r="B20" s="10"/>
      <c r="C20" s="10" t="s">
        <v>718</v>
      </c>
      <c r="D20" s="128" t="s">
        <v>226</v>
      </c>
      <c r="E20" s="129">
        <v>97.5</v>
      </c>
      <c r="F20" s="151">
        <v>400</v>
      </c>
      <c r="G20" s="702"/>
      <c r="H20" s="202"/>
    </row>
    <row r="21" spans="1:8" s="8" customFormat="1" ht="13.5" customHeight="1">
      <c r="A21" s="165"/>
      <c r="B21" s="10"/>
      <c r="C21" s="10"/>
      <c r="D21" s="128"/>
      <c r="E21" s="129"/>
      <c r="F21" s="151"/>
      <c r="G21" s="702"/>
      <c r="H21" s="202"/>
    </row>
    <row r="22" spans="1:8" s="8" customFormat="1" ht="27.75" customHeight="1">
      <c r="A22" s="165" t="s">
        <v>728</v>
      </c>
      <c r="B22" s="15"/>
      <c r="C22" s="10" t="s">
        <v>729</v>
      </c>
      <c r="D22" s="128" t="s">
        <v>226</v>
      </c>
      <c r="E22" s="129">
        <v>75</v>
      </c>
      <c r="F22" s="151">
        <v>450</v>
      </c>
      <c r="G22" s="702"/>
      <c r="H22" s="202"/>
    </row>
    <row r="23" spans="1:8" s="8" customFormat="1">
      <c r="A23" s="165"/>
      <c r="B23" s="15"/>
      <c r="C23" s="10"/>
      <c r="D23" s="128"/>
      <c r="E23" s="129"/>
      <c r="F23" s="151"/>
      <c r="G23" s="702"/>
      <c r="H23" s="202"/>
    </row>
    <row r="24" spans="1:8" s="952" customFormat="1" ht="26.4">
      <c r="A24" s="945" t="s">
        <v>730</v>
      </c>
      <c r="B24" s="957" t="s">
        <v>731</v>
      </c>
      <c r="C24" s="947" t="s">
        <v>732</v>
      </c>
      <c r="D24" s="948" t="s">
        <v>226</v>
      </c>
      <c r="E24" s="949">
        <v>15</v>
      </c>
      <c r="F24" s="958">
        <v>0</v>
      </c>
      <c r="G24" s="959"/>
      <c r="H24" s="942"/>
    </row>
    <row r="25" spans="1:8" s="8" customFormat="1">
      <c r="A25" s="165"/>
      <c r="B25" s="15"/>
      <c r="C25" s="10"/>
      <c r="D25" s="128"/>
      <c r="E25" s="129"/>
      <c r="F25" s="150"/>
      <c r="G25" s="696"/>
      <c r="H25" s="202"/>
    </row>
    <row r="26" spans="1:8" s="8" customFormat="1">
      <c r="A26" s="165"/>
      <c r="B26" s="15"/>
      <c r="C26" s="10"/>
      <c r="D26" s="128"/>
      <c r="E26" s="129"/>
      <c r="F26" s="150"/>
      <c r="G26" s="696"/>
      <c r="H26" s="202"/>
    </row>
    <row r="27" spans="1:8" s="8" customFormat="1">
      <c r="A27" s="165"/>
      <c r="B27" s="15"/>
      <c r="C27" s="10"/>
      <c r="D27" s="128"/>
      <c r="E27" s="129"/>
      <c r="F27" s="150"/>
      <c r="G27" s="696"/>
      <c r="H27" s="202"/>
    </row>
    <row r="28" spans="1:8" s="8" customFormat="1">
      <c r="A28" s="165"/>
      <c r="B28" s="15"/>
      <c r="C28" s="10"/>
      <c r="D28" s="18"/>
      <c r="E28" s="32"/>
      <c r="F28" s="42"/>
      <c r="G28" s="58"/>
      <c r="H28" s="200"/>
    </row>
    <row r="29" spans="1:8" s="8" customFormat="1">
      <c r="A29" s="165"/>
      <c r="B29" s="15"/>
      <c r="C29" s="10"/>
      <c r="D29" s="18"/>
      <c r="E29" s="32"/>
      <c r="F29" s="42"/>
      <c r="G29" s="58"/>
      <c r="H29" s="200"/>
    </row>
    <row r="30" spans="1:8" s="8" customFormat="1">
      <c r="A30" s="165"/>
      <c r="B30" s="15"/>
      <c r="C30" s="10"/>
      <c r="D30" s="18"/>
      <c r="E30" s="32"/>
      <c r="F30" s="42"/>
      <c r="G30" s="58"/>
      <c r="H30" s="200"/>
    </row>
    <row r="31" spans="1:8" s="8" customFormat="1">
      <c r="A31" s="165"/>
      <c r="B31" s="15"/>
      <c r="C31" s="10"/>
      <c r="D31" s="18"/>
      <c r="E31" s="32"/>
      <c r="F31" s="42"/>
      <c r="G31" s="58"/>
      <c r="H31" s="200"/>
    </row>
    <row r="32" spans="1:8" s="8" customFormat="1">
      <c r="A32" s="165"/>
      <c r="B32" s="15"/>
      <c r="C32" s="10"/>
      <c r="D32" s="18"/>
      <c r="E32" s="32"/>
      <c r="F32" s="42"/>
      <c r="G32" s="58"/>
      <c r="H32" s="200"/>
    </row>
    <row r="33" spans="1:8" s="8" customFormat="1">
      <c r="A33" s="165"/>
      <c r="B33" s="15"/>
      <c r="C33" s="10"/>
      <c r="D33" s="18"/>
      <c r="E33" s="32"/>
      <c r="F33" s="42"/>
      <c r="G33" s="58"/>
      <c r="H33" s="200"/>
    </row>
    <row r="34" spans="1:8" s="8" customFormat="1">
      <c r="A34" s="165"/>
      <c r="B34" s="15"/>
      <c r="C34" s="10"/>
      <c r="D34" s="18"/>
      <c r="E34" s="32"/>
      <c r="F34" s="42"/>
      <c r="G34" s="58"/>
      <c r="H34" s="200"/>
    </row>
    <row r="35" spans="1:8" s="8" customFormat="1">
      <c r="A35" s="165"/>
      <c r="B35" s="15"/>
      <c r="C35" s="10"/>
      <c r="D35" s="18"/>
      <c r="E35" s="32"/>
      <c r="F35" s="42"/>
      <c r="G35" s="58"/>
      <c r="H35" s="200"/>
    </row>
    <row r="36" spans="1:8" s="8" customFormat="1">
      <c r="A36" s="165"/>
      <c r="B36" s="15"/>
      <c r="C36" s="10"/>
      <c r="D36" s="18"/>
      <c r="E36" s="32"/>
      <c r="F36" s="42"/>
      <c r="G36" s="58"/>
      <c r="H36" s="200"/>
    </row>
    <row r="37" spans="1:8" s="8" customFormat="1">
      <c r="A37" s="165"/>
      <c r="B37" s="15"/>
      <c r="C37" s="10"/>
      <c r="D37" s="18"/>
      <c r="E37" s="32"/>
      <c r="F37" s="42"/>
      <c r="G37" s="58"/>
      <c r="H37" s="200"/>
    </row>
    <row r="38" spans="1:8" s="8" customFormat="1">
      <c r="A38" s="165"/>
      <c r="B38" s="15"/>
      <c r="C38" s="10"/>
      <c r="D38" s="18"/>
      <c r="E38" s="32"/>
      <c r="F38" s="42"/>
      <c r="G38" s="58"/>
      <c r="H38" s="200"/>
    </row>
    <row r="39" spans="1:8" s="8" customFormat="1">
      <c r="A39" s="165"/>
      <c r="B39" s="15"/>
      <c r="C39" s="10"/>
      <c r="D39" s="18"/>
      <c r="E39" s="32"/>
      <c r="F39" s="42"/>
      <c r="G39" s="58"/>
      <c r="H39" s="200"/>
    </row>
    <row r="40" spans="1:8" s="8" customFormat="1">
      <c r="A40" s="165"/>
      <c r="B40" s="15"/>
      <c r="C40" s="10"/>
      <c r="D40" s="18"/>
      <c r="E40" s="32"/>
      <c r="F40" s="42"/>
      <c r="G40" s="58"/>
      <c r="H40" s="200"/>
    </row>
    <row r="41" spans="1:8" s="8" customFormat="1">
      <c r="A41" s="165"/>
      <c r="B41" s="15"/>
      <c r="C41" s="10"/>
      <c r="D41" s="18"/>
      <c r="E41" s="32"/>
      <c r="F41" s="42"/>
      <c r="G41" s="58"/>
      <c r="H41" s="200"/>
    </row>
    <row r="42" spans="1:8" s="8" customFormat="1">
      <c r="A42" s="165"/>
      <c r="B42" s="15"/>
      <c r="C42" s="10"/>
      <c r="D42" s="18"/>
      <c r="E42" s="32"/>
      <c r="F42" s="42"/>
      <c r="G42" s="58"/>
      <c r="H42" s="200"/>
    </row>
    <row r="43" spans="1:8" s="8" customFormat="1">
      <c r="A43" s="165"/>
      <c r="B43" s="15"/>
      <c r="C43" s="10"/>
      <c r="D43" s="18"/>
      <c r="E43" s="32"/>
      <c r="F43" s="42"/>
      <c r="G43" s="58"/>
      <c r="H43" s="200"/>
    </row>
    <row r="44" spans="1:8" s="8" customFormat="1">
      <c r="A44" s="165"/>
      <c r="B44" s="15"/>
      <c r="C44" s="10"/>
      <c r="D44" s="18"/>
      <c r="E44" s="32"/>
      <c r="F44" s="42"/>
      <c r="G44" s="58"/>
      <c r="H44" s="200"/>
    </row>
    <row r="45" spans="1:8" s="8" customFormat="1" ht="9" customHeight="1">
      <c r="A45" s="165"/>
      <c r="B45" s="15"/>
      <c r="C45" s="10"/>
      <c r="D45" s="18"/>
      <c r="E45" s="32"/>
      <c r="F45" s="42"/>
      <c r="G45" s="58"/>
      <c r="H45" s="200"/>
    </row>
    <row r="46" spans="1:8" s="8" customFormat="1">
      <c r="A46" s="165"/>
      <c r="B46" s="15"/>
      <c r="C46" s="10"/>
      <c r="D46" s="18"/>
      <c r="E46" s="32"/>
      <c r="F46" s="42"/>
      <c r="G46" s="58"/>
      <c r="H46" s="200"/>
    </row>
    <row r="47" spans="1:8" s="8" customFormat="1">
      <c r="A47" s="165"/>
      <c r="B47" s="15"/>
      <c r="C47" s="10"/>
      <c r="D47" s="18"/>
      <c r="E47" s="32"/>
      <c r="F47" s="42"/>
      <c r="G47" s="58"/>
      <c r="H47" s="200"/>
    </row>
    <row r="48" spans="1:8" s="8" customFormat="1">
      <c r="A48" s="165"/>
      <c r="B48" s="15"/>
      <c r="C48" s="10"/>
      <c r="D48" s="18"/>
      <c r="E48" s="32"/>
      <c r="F48" s="42"/>
      <c r="G48" s="58"/>
      <c r="H48" s="200"/>
    </row>
    <row r="49" spans="1:8" s="8" customFormat="1">
      <c r="A49" s="165"/>
      <c r="B49" s="15"/>
      <c r="C49" s="10"/>
      <c r="D49" s="18"/>
      <c r="E49" s="32"/>
      <c r="F49" s="42"/>
      <c r="G49" s="58"/>
      <c r="H49" s="200"/>
    </row>
    <row r="50" spans="1:8" s="8" customFormat="1">
      <c r="A50" s="165"/>
      <c r="B50" s="15"/>
      <c r="C50" s="10"/>
      <c r="D50" s="18"/>
      <c r="E50" s="32"/>
      <c r="F50" s="42"/>
      <c r="G50" s="58"/>
      <c r="H50" s="200"/>
    </row>
    <row r="51" spans="1:8" s="8" customFormat="1">
      <c r="A51" s="165"/>
      <c r="B51" s="15"/>
      <c r="C51" s="10"/>
      <c r="D51" s="18"/>
      <c r="E51" s="32"/>
      <c r="F51" s="42"/>
      <c r="G51" s="58"/>
      <c r="H51" s="200"/>
    </row>
    <row r="52" spans="1:8" s="8" customFormat="1">
      <c r="A52" s="165"/>
      <c r="B52" s="15"/>
      <c r="C52" s="10"/>
      <c r="D52" s="18"/>
      <c r="E52" s="32"/>
      <c r="F52" s="42"/>
      <c r="G52" s="58"/>
      <c r="H52" s="200"/>
    </row>
    <row r="53" spans="1:8" s="8" customFormat="1">
      <c r="A53" s="165"/>
      <c r="B53" s="15"/>
      <c r="C53" s="10"/>
      <c r="D53" s="18"/>
      <c r="E53" s="32"/>
      <c r="F53" s="42"/>
      <c r="G53" s="58"/>
      <c r="H53" s="200"/>
    </row>
    <row r="54" spans="1:8" s="8" customFormat="1">
      <c r="A54" s="165"/>
      <c r="B54" s="15"/>
      <c r="C54" s="10"/>
      <c r="D54" s="18"/>
      <c r="E54" s="32"/>
      <c r="F54" s="42"/>
      <c r="G54" s="58"/>
      <c r="H54" s="200"/>
    </row>
    <row r="55" spans="1:8" s="8" customFormat="1">
      <c r="A55" s="165"/>
      <c r="B55" s="15"/>
      <c r="C55" s="10"/>
      <c r="D55" s="18"/>
      <c r="E55" s="32"/>
      <c r="F55" s="42"/>
      <c r="G55" s="58"/>
      <c r="H55" s="200"/>
    </row>
    <row r="56" spans="1:8" s="8" customFormat="1" ht="12" customHeight="1">
      <c r="A56" s="165"/>
      <c r="B56" s="15"/>
      <c r="C56" s="10"/>
      <c r="D56" s="18"/>
      <c r="E56" s="32"/>
      <c r="F56" s="42"/>
      <c r="G56" s="58"/>
      <c r="H56" s="200"/>
    </row>
    <row r="57" spans="1:8">
      <c r="A57" s="166"/>
      <c r="B57" s="2"/>
      <c r="C57" s="3"/>
      <c r="D57" s="50"/>
      <c r="E57" s="51"/>
      <c r="F57" s="52"/>
      <c r="G57" s="52"/>
      <c r="H57" s="181"/>
    </row>
    <row r="58" spans="1:8">
      <c r="A58" s="167"/>
      <c r="B58" s="4" t="s">
        <v>733</v>
      </c>
      <c r="C58" s="5"/>
      <c r="D58" s="53"/>
      <c r="E58" s="54"/>
      <c r="F58" s="55" t="s">
        <v>7</v>
      </c>
      <c r="G58" s="55" t="s">
        <v>7</v>
      </c>
      <c r="H58" s="182"/>
    </row>
    <row r="59" spans="1:8" ht="13.8" thickBot="1">
      <c r="A59" s="168"/>
      <c r="B59" s="169"/>
      <c r="C59" s="170"/>
      <c r="D59" s="171"/>
      <c r="E59" s="172"/>
      <c r="F59" s="173"/>
      <c r="G59" s="173"/>
      <c r="H59" s="228"/>
    </row>
  </sheetData>
  <phoneticPr fontId="0" type="noConversion"/>
  <printOptions horizontalCentered="1" gridLinesSet="0"/>
  <pageMargins left="0.31496062992125984" right="3.937007874015748E-2" top="0.31496062992125984" bottom="0.31496062992125984" header="0" footer="0"/>
  <pageSetup paperSize="9" scale="89" firstPageNumber="170" orientation="portrait" useFirstPageNumber="1" copies="7" r:id="rId1"/>
  <headerFooter alignWithMargins="0">
    <oddHeader>&amp;RJW14040: CONSTRUCTION OF A 2.25ML WATER TOWER IN ROBERTVILLE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63"/>
  <sheetViews>
    <sheetView showGridLines="0" view="pageBreakPreview" topLeftCell="A29" zoomScaleNormal="100" zoomScaleSheetLayoutView="100" workbookViewId="0">
      <selection activeCell="H62" sqref="H62"/>
    </sheetView>
  </sheetViews>
  <sheetFormatPr defaultColWidth="9.109375" defaultRowHeight="13.2"/>
  <cols>
    <col min="1" max="1" width="9.44140625" style="276" bestFit="1" customWidth="1"/>
    <col min="2" max="2" width="11.109375" style="276" customWidth="1"/>
    <col min="3" max="3" width="36.6640625" style="276" customWidth="1"/>
    <col min="4" max="4" width="7.6640625" style="276" customWidth="1"/>
    <col min="5" max="5" width="10.6640625" style="310" customWidth="1"/>
    <col min="6" max="6" width="12.6640625" style="311" hidden="1" customWidth="1"/>
    <col min="7" max="7" width="12.6640625" style="311" customWidth="1"/>
    <col min="8" max="8" width="15.6640625" style="310" customWidth="1"/>
    <col min="9" max="16384" width="9.109375" style="269"/>
  </cols>
  <sheetData>
    <row r="1" spans="1:8" ht="13.8" thickBot="1">
      <c r="A1" s="305"/>
      <c r="B1" s="305"/>
      <c r="C1" s="305"/>
      <c r="D1" s="305"/>
      <c r="E1" s="307"/>
      <c r="F1" s="308"/>
      <c r="G1" s="308"/>
      <c r="H1" s="307"/>
    </row>
    <row r="2" spans="1:8" ht="28.5" customHeight="1" thickBot="1">
      <c r="A2" s="264" t="s">
        <v>42</v>
      </c>
      <c r="B2" s="265" t="s">
        <v>43</v>
      </c>
      <c r="C2" s="265" t="s">
        <v>44</v>
      </c>
      <c r="D2" s="266" t="s">
        <v>45</v>
      </c>
      <c r="E2" s="267" t="s">
        <v>46</v>
      </c>
      <c r="F2" s="267" t="s">
        <v>47</v>
      </c>
      <c r="G2" s="744" t="s">
        <v>260</v>
      </c>
      <c r="H2" s="268" t="s">
        <v>49</v>
      </c>
    </row>
    <row r="3" spans="1:8" ht="10.95" customHeight="1" thickTop="1">
      <c r="A3" s="270"/>
      <c r="B3" s="271"/>
      <c r="C3" s="271"/>
      <c r="D3" s="271"/>
      <c r="E3" s="272"/>
      <c r="F3" s="273"/>
      <c r="G3" s="781"/>
      <c r="H3" s="274"/>
    </row>
    <row r="4" spans="1:8" ht="25.2" customHeight="1">
      <c r="A4" s="270"/>
      <c r="B4" s="275" t="s">
        <v>795</v>
      </c>
      <c r="C4" s="275" t="s">
        <v>796</v>
      </c>
      <c r="E4" s="277"/>
      <c r="F4" s="277"/>
      <c r="G4" s="782"/>
      <c r="H4" s="278"/>
    </row>
    <row r="5" spans="1:8" ht="9.4499999999999993" customHeight="1">
      <c r="A5" s="270"/>
      <c r="B5" s="275"/>
      <c r="C5" s="275"/>
      <c r="E5" s="277"/>
      <c r="F5" s="277"/>
      <c r="G5" s="782"/>
      <c r="H5" s="278"/>
    </row>
    <row r="6" spans="1:8">
      <c r="A6" s="270" t="s">
        <v>797</v>
      </c>
      <c r="B6" s="279" t="s">
        <v>62</v>
      </c>
      <c r="C6" s="279" t="s">
        <v>29</v>
      </c>
      <c r="E6" s="277"/>
      <c r="F6" s="277"/>
      <c r="G6" s="782"/>
      <c r="H6" s="278"/>
    </row>
    <row r="7" spans="1:8" ht="52.8">
      <c r="A7" s="280" t="s">
        <v>798</v>
      </c>
      <c r="B7" s="275"/>
      <c r="C7" s="279" t="s">
        <v>799</v>
      </c>
      <c r="D7" s="281" t="s">
        <v>226</v>
      </c>
      <c r="E7" s="277">
        <v>130</v>
      </c>
      <c r="F7" s="824">
        <v>781.25</v>
      </c>
      <c r="G7" s="824"/>
      <c r="H7" s="825"/>
    </row>
    <row r="8" spans="1:8">
      <c r="A8" s="270"/>
      <c r="B8" s="279"/>
      <c r="C8" s="282"/>
      <c r="D8" s="281"/>
      <c r="E8" s="277"/>
      <c r="F8" s="277"/>
      <c r="G8" s="782"/>
      <c r="H8" s="278"/>
    </row>
    <row r="9" spans="1:8">
      <c r="A9" s="165" t="s">
        <v>800</v>
      </c>
      <c r="B9" s="9" t="s">
        <v>801</v>
      </c>
      <c r="C9" s="312" t="s">
        <v>802</v>
      </c>
      <c r="D9" s="128"/>
      <c r="E9" s="151"/>
      <c r="F9" s="151"/>
      <c r="G9" s="782"/>
      <c r="H9" s="215"/>
    </row>
    <row r="10" spans="1:8" ht="26.4">
      <c r="A10" s="165" t="s">
        <v>803</v>
      </c>
      <c r="B10" s="314"/>
      <c r="C10" s="314" t="s">
        <v>804</v>
      </c>
      <c r="D10" s="128" t="s">
        <v>226</v>
      </c>
      <c r="E10" s="151">
        <v>130</v>
      </c>
      <c r="F10" s="151">
        <v>0</v>
      </c>
      <c r="G10" s="824"/>
      <c r="H10" s="825"/>
    </row>
    <row r="11" spans="1:8">
      <c r="A11" s="313"/>
      <c r="B11" s="314"/>
      <c r="C11" s="314"/>
      <c r="D11" s="128"/>
      <c r="E11" s="151"/>
      <c r="F11" s="151"/>
      <c r="G11" s="702"/>
      <c r="H11" s="215"/>
    </row>
    <row r="12" spans="1:8">
      <c r="A12" s="164" t="s">
        <v>805</v>
      </c>
      <c r="B12" s="10" t="s">
        <v>482</v>
      </c>
      <c r="C12" s="314" t="s">
        <v>806</v>
      </c>
      <c r="D12" s="128"/>
      <c r="E12" s="151"/>
      <c r="F12" s="151"/>
      <c r="G12" s="702"/>
      <c r="H12" s="215"/>
    </row>
    <row r="13" spans="1:8" ht="26.25" customHeight="1">
      <c r="A13" s="315" t="s">
        <v>807</v>
      </c>
      <c r="B13" s="316"/>
      <c r="C13" s="314" t="s">
        <v>808</v>
      </c>
      <c r="D13" s="128" t="s">
        <v>386</v>
      </c>
      <c r="E13" s="151">
        <v>11.96</v>
      </c>
      <c r="F13" s="151">
        <v>0</v>
      </c>
      <c r="G13" s="824"/>
      <c r="H13" s="825"/>
    </row>
    <row r="14" spans="1:8" ht="23.25" customHeight="1">
      <c r="A14" s="285"/>
      <c r="B14" s="284"/>
      <c r="C14" s="279"/>
      <c r="D14" s="281"/>
      <c r="E14" s="277"/>
      <c r="F14" s="277"/>
      <c r="G14" s="782"/>
      <c r="H14" s="278"/>
    </row>
    <row r="15" spans="1:8">
      <c r="A15" s="280"/>
      <c r="B15" s="279"/>
      <c r="C15" s="282"/>
      <c r="D15" s="281"/>
      <c r="E15" s="277"/>
      <c r="F15" s="277"/>
      <c r="G15" s="782"/>
      <c r="H15" s="278"/>
    </row>
    <row r="16" spans="1:8">
      <c r="A16" s="285"/>
      <c r="B16" s="284"/>
      <c r="C16" s="271"/>
      <c r="D16" s="281"/>
      <c r="E16" s="277"/>
      <c r="F16" s="277"/>
      <c r="G16" s="782"/>
      <c r="H16" s="278"/>
    </row>
    <row r="17" spans="1:8">
      <c r="A17" s="285"/>
      <c r="B17" s="279"/>
      <c r="C17" s="271"/>
      <c r="D17" s="281"/>
      <c r="E17" s="277"/>
      <c r="F17" s="277"/>
      <c r="G17" s="782"/>
      <c r="H17" s="278"/>
    </row>
    <row r="18" spans="1:8">
      <c r="A18" s="280"/>
      <c r="B18" s="279"/>
      <c r="C18" s="282"/>
      <c r="D18" s="281"/>
      <c r="E18" s="277"/>
      <c r="F18" s="277"/>
      <c r="G18" s="782"/>
      <c r="H18" s="278"/>
    </row>
    <row r="19" spans="1:8">
      <c r="A19" s="285"/>
      <c r="B19" s="284"/>
      <c r="C19" s="271"/>
      <c r="D19" s="281"/>
      <c r="E19" s="277"/>
      <c r="F19" s="277"/>
      <c r="G19" s="782"/>
      <c r="H19" s="278"/>
    </row>
    <row r="20" spans="1:8">
      <c r="A20" s="283"/>
      <c r="B20" s="284"/>
      <c r="C20" s="271"/>
      <c r="D20" s="281"/>
      <c r="E20" s="277"/>
      <c r="F20" s="277"/>
      <c r="G20" s="782"/>
      <c r="H20" s="278"/>
    </row>
    <row r="21" spans="1:8">
      <c r="A21" s="283"/>
      <c r="B21" s="284"/>
      <c r="C21" s="271"/>
      <c r="D21" s="281"/>
      <c r="E21" s="277"/>
      <c r="F21" s="277"/>
      <c r="G21" s="782"/>
      <c r="H21" s="278"/>
    </row>
    <row r="22" spans="1:8">
      <c r="A22" s="280"/>
      <c r="B22" s="279"/>
      <c r="C22" s="282"/>
      <c r="D22" s="281"/>
      <c r="E22" s="277"/>
      <c r="F22" s="277"/>
      <c r="G22" s="782"/>
      <c r="H22" s="278"/>
    </row>
    <row r="23" spans="1:8">
      <c r="A23" s="285"/>
      <c r="B23" s="279"/>
      <c r="C23" s="271"/>
      <c r="D23" s="281"/>
      <c r="E23" s="277"/>
      <c r="F23" s="277"/>
      <c r="G23" s="782"/>
      <c r="H23" s="278"/>
    </row>
    <row r="24" spans="1:8">
      <c r="A24" s="285"/>
      <c r="B24" s="279"/>
      <c r="C24" s="271"/>
      <c r="D24" s="281"/>
      <c r="E24" s="277"/>
      <c r="F24" s="277"/>
      <c r="G24" s="782"/>
      <c r="H24" s="278"/>
    </row>
    <row r="25" spans="1:8">
      <c r="A25" s="285"/>
      <c r="B25" s="279"/>
      <c r="C25" s="271"/>
      <c r="D25" s="281"/>
      <c r="E25" s="277"/>
      <c r="F25" s="277"/>
      <c r="G25" s="782"/>
      <c r="H25" s="278"/>
    </row>
    <row r="26" spans="1:8">
      <c r="A26" s="285"/>
      <c r="B26" s="279"/>
      <c r="C26" s="271"/>
      <c r="D26" s="281"/>
      <c r="E26" s="277"/>
      <c r="F26" s="277"/>
      <c r="G26" s="782"/>
      <c r="H26" s="278"/>
    </row>
    <row r="27" spans="1:8">
      <c r="A27" s="285"/>
      <c r="B27" s="279"/>
      <c r="C27" s="271"/>
      <c r="D27" s="281"/>
      <c r="E27" s="277"/>
      <c r="F27" s="277"/>
      <c r="G27" s="782"/>
      <c r="H27" s="278"/>
    </row>
    <row r="28" spans="1:8">
      <c r="A28" s="285"/>
      <c r="B28" s="279"/>
      <c r="C28" s="271"/>
      <c r="D28" s="281"/>
      <c r="E28" s="277"/>
      <c r="F28" s="277"/>
      <c r="G28" s="782"/>
      <c r="H28" s="278"/>
    </row>
    <row r="29" spans="1:8">
      <c r="A29" s="285"/>
      <c r="B29" s="279"/>
      <c r="C29" s="271"/>
      <c r="D29" s="281"/>
      <c r="E29" s="277"/>
      <c r="F29" s="277"/>
      <c r="G29" s="782"/>
      <c r="H29" s="278"/>
    </row>
    <row r="30" spans="1:8">
      <c r="A30" s="285"/>
      <c r="B30" s="279"/>
      <c r="C30" s="271"/>
      <c r="D30" s="281"/>
      <c r="E30" s="277"/>
      <c r="F30" s="277"/>
      <c r="G30" s="782"/>
      <c r="H30" s="278"/>
    </row>
    <row r="31" spans="1:8">
      <c r="A31" s="285"/>
      <c r="B31" s="279"/>
      <c r="C31" s="271"/>
      <c r="D31" s="281"/>
      <c r="E31" s="277"/>
      <c r="F31" s="277"/>
      <c r="G31" s="782"/>
      <c r="H31" s="278"/>
    </row>
    <row r="32" spans="1:8">
      <c r="A32" s="285"/>
      <c r="B32" s="279"/>
      <c r="C32" s="271"/>
      <c r="D32" s="281"/>
      <c r="E32" s="277"/>
      <c r="F32" s="277"/>
      <c r="G32" s="782"/>
      <c r="H32" s="278"/>
    </row>
    <row r="33" spans="1:8">
      <c r="A33" s="285"/>
      <c r="B33" s="279"/>
      <c r="C33" s="271"/>
      <c r="D33" s="281"/>
      <c r="E33" s="277"/>
      <c r="F33" s="277"/>
      <c r="G33" s="782"/>
      <c r="H33" s="278"/>
    </row>
    <row r="34" spans="1:8">
      <c r="A34" s="285"/>
      <c r="B34" s="279"/>
      <c r="C34" s="271"/>
      <c r="D34" s="281"/>
      <c r="E34" s="277"/>
      <c r="F34" s="277"/>
      <c r="G34" s="782"/>
      <c r="H34" s="278"/>
    </row>
    <row r="35" spans="1:8">
      <c r="A35" s="285"/>
      <c r="B35" s="279"/>
      <c r="C35" s="271"/>
      <c r="D35" s="281"/>
      <c r="E35" s="277"/>
      <c r="F35" s="277"/>
      <c r="G35" s="782"/>
      <c r="H35" s="278"/>
    </row>
    <row r="36" spans="1:8">
      <c r="A36" s="285"/>
      <c r="B36" s="279"/>
      <c r="C36" s="271"/>
      <c r="D36" s="281"/>
      <c r="E36" s="277"/>
      <c r="F36" s="277"/>
      <c r="G36" s="782"/>
      <c r="H36" s="278"/>
    </row>
    <row r="37" spans="1:8">
      <c r="A37" s="285"/>
      <c r="B37" s="279"/>
      <c r="C37" s="271"/>
      <c r="D37" s="281"/>
      <c r="E37" s="277"/>
      <c r="F37" s="277"/>
      <c r="G37" s="782"/>
      <c r="H37" s="278"/>
    </row>
    <row r="38" spans="1:8">
      <c r="A38" s="285"/>
      <c r="B38" s="279"/>
      <c r="C38" s="271"/>
      <c r="D38" s="281"/>
      <c r="E38" s="277"/>
      <c r="F38" s="277"/>
      <c r="G38" s="782"/>
      <c r="H38" s="278"/>
    </row>
    <row r="39" spans="1:8">
      <c r="A39" s="285"/>
      <c r="B39" s="279"/>
      <c r="C39" s="271"/>
      <c r="D39" s="281"/>
      <c r="E39" s="277"/>
      <c r="F39" s="277"/>
      <c r="G39" s="782"/>
      <c r="H39" s="278"/>
    </row>
    <row r="40" spans="1:8">
      <c r="A40" s="285"/>
      <c r="B40" s="279"/>
      <c r="C40" s="271"/>
      <c r="D40" s="281"/>
      <c r="E40" s="277"/>
      <c r="F40" s="277"/>
      <c r="G40" s="782"/>
      <c r="H40" s="278"/>
    </row>
    <row r="41" spans="1:8">
      <c r="A41" s="285"/>
      <c r="B41" s="279"/>
      <c r="C41" s="271"/>
      <c r="D41" s="281"/>
      <c r="E41" s="277"/>
      <c r="F41" s="277"/>
      <c r="G41" s="782"/>
      <c r="H41" s="278"/>
    </row>
    <row r="42" spans="1:8">
      <c r="A42" s="285"/>
      <c r="B42" s="279"/>
      <c r="C42" s="271"/>
      <c r="D42" s="281"/>
      <c r="E42" s="277"/>
      <c r="F42" s="277"/>
      <c r="G42" s="782"/>
      <c r="H42" s="278"/>
    </row>
    <row r="43" spans="1:8">
      <c r="A43" s="285"/>
      <c r="B43" s="279"/>
      <c r="C43" s="271"/>
      <c r="D43" s="281"/>
      <c r="E43" s="277"/>
      <c r="F43" s="277"/>
      <c r="G43" s="782"/>
      <c r="H43" s="278"/>
    </row>
    <row r="44" spans="1:8">
      <c r="A44" s="285"/>
      <c r="B44" s="279"/>
      <c r="C44" s="271"/>
      <c r="D44" s="281"/>
      <c r="E44" s="277"/>
      <c r="F44" s="277"/>
      <c r="G44" s="782"/>
      <c r="H44" s="278"/>
    </row>
    <row r="45" spans="1:8">
      <c r="A45" s="270"/>
      <c r="E45" s="277"/>
      <c r="F45" s="277"/>
      <c r="G45" s="782"/>
      <c r="H45" s="278"/>
    </row>
    <row r="46" spans="1:8">
      <c r="A46" s="280"/>
      <c r="C46" s="279"/>
      <c r="D46" s="286"/>
      <c r="E46" s="287"/>
      <c r="F46" s="287"/>
      <c r="G46" s="783"/>
      <c r="H46" s="288"/>
    </row>
    <row r="47" spans="1:8">
      <c r="A47" s="280"/>
      <c r="B47" s="279"/>
      <c r="D47" s="281"/>
      <c r="E47" s="277"/>
      <c r="F47" s="277"/>
      <c r="G47" s="782"/>
      <c r="H47" s="278"/>
    </row>
    <row r="48" spans="1:8">
      <c r="A48" s="280"/>
      <c r="B48" s="279"/>
      <c r="D48" s="281"/>
      <c r="E48" s="277"/>
      <c r="F48" s="277"/>
      <c r="G48" s="782"/>
      <c r="H48" s="278"/>
    </row>
    <row r="49" spans="1:8">
      <c r="A49" s="280"/>
      <c r="B49" s="279"/>
      <c r="D49" s="281"/>
      <c r="E49" s="277"/>
      <c r="F49" s="277"/>
      <c r="G49" s="782"/>
      <c r="H49" s="278"/>
    </row>
    <row r="50" spans="1:8">
      <c r="A50" s="285"/>
      <c r="B50" s="284"/>
      <c r="C50" s="289"/>
      <c r="D50" s="281"/>
      <c r="E50" s="277"/>
      <c r="F50" s="277"/>
      <c r="G50" s="782"/>
      <c r="H50" s="278"/>
    </row>
    <row r="51" spans="1:8">
      <c r="A51" s="285"/>
      <c r="B51" s="284"/>
      <c r="C51" s="289"/>
      <c r="D51" s="281"/>
      <c r="E51" s="277"/>
      <c r="F51" s="277"/>
      <c r="G51" s="782"/>
      <c r="H51" s="278"/>
    </row>
    <row r="52" spans="1:8">
      <c r="A52" s="285"/>
      <c r="B52" s="284"/>
      <c r="C52" s="289"/>
      <c r="D52" s="281"/>
      <c r="E52" s="277"/>
      <c r="F52" s="277"/>
      <c r="G52" s="782"/>
      <c r="H52" s="278"/>
    </row>
    <row r="53" spans="1:8">
      <c r="A53" s="285"/>
      <c r="B53" s="284"/>
      <c r="C53" s="289"/>
      <c r="D53" s="281"/>
      <c r="E53" s="277"/>
      <c r="F53" s="277"/>
      <c r="G53" s="782"/>
      <c r="H53" s="278"/>
    </row>
    <row r="54" spans="1:8">
      <c r="A54" s="270"/>
      <c r="D54" s="281"/>
      <c r="E54" s="277"/>
      <c r="F54" s="277"/>
      <c r="G54" s="782"/>
      <c r="H54" s="278"/>
    </row>
    <row r="55" spans="1:8" ht="10.95" customHeight="1">
      <c r="A55" s="270"/>
      <c r="D55" s="281"/>
      <c r="E55" s="277"/>
      <c r="F55" s="277"/>
      <c r="G55" s="782"/>
      <c r="H55" s="278"/>
    </row>
    <row r="56" spans="1:8">
      <c r="A56" s="280"/>
      <c r="B56" s="279"/>
      <c r="D56" s="281"/>
      <c r="E56" s="277"/>
      <c r="F56" s="277"/>
      <c r="G56" s="782"/>
      <c r="H56" s="278"/>
    </row>
    <row r="57" spans="1:8">
      <c r="A57" s="283"/>
      <c r="B57" s="271"/>
      <c r="C57" s="271"/>
      <c r="D57" s="281"/>
      <c r="E57" s="277"/>
      <c r="F57" s="277"/>
      <c r="G57" s="782"/>
      <c r="H57" s="278"/>
    </row>
    <row r="58" spans="1:8">
      <c r="A58" s="280"/>
      <c r="D58" s="281"/>
      <c r="E58" s="290"/>
      <c r="F58" s="277"/>
      <c r="G58" s="782"/>
      <c r="H58" s="278"/>
    </row>
    <row r="59" spans="1:8">
      <c r="A59" s="285"/>
      <c r="C59" s="271"/>
      <c r="D59" s="281"/>
      <c r="E59" s="290"/>
      <c r="F59" s="277"/>
      <c r="G59" s="782"/>
      <c r="H59" s="278"/>
    </row>
    <row r="60" spans="1:8">
      <c r="A60" s="280"/>
      <c r="C60" s="271"/>
      <c r="D60" s="281"/>
      <c r="E60" s="290"/>
      <c r="F60" s="277"/>
      <c r="G60" s="782"/>
      <c r="H60" s="278"/>
    </row>
    <row r="61" spans="1:8">
      <c r="A61" s="291"/>
      <c r="B61" s="292"/>
      <c r="C61" s="293"/>
      <c r="D61" s="292"/>
      <c r="E61" s="294"/>
      <c r="F61" s="295"/>
      <c r="G61" s="295"/>
      <c r="H61" s="296"/>
    </row>
    <row r="62" spans="1:8">
      <c r="A62" s="297"/>
      <c r="B62" s="298" t="s">
        <v>809</v>
      </c>
      <c r="C62" s="299"/>
      <c r="D62" s="300"/>
      <c r="E62" s="301"/>
      <c r="F62" s="302" t="s">
        <v>7</v>
      </c>
      <c r="G62" s="302" t="s">
        <v>7</v>
      </c>
      <c r="H62" s="303"/>
    </row>
    <row r="63" spans="1:8" ht="13.8" thickBot="1">
      <c r="A63" s="304"/>
      <c r="B63" s="305"/>
      <c r="C63" s="306"/>
      <c r="D63" s="305"/>
      <c r="E63" s="307"/>
      <c r="F63" s="308"/>
      <c r="G63" s="308"/>
      <c r="H63" s="309"/>
    </row>
  </sheetData>
  <printOptions horizontalCentered="1" gridLinesSet="0"/>
  <pageMargins left="0.31496062992125984" right="0.31496062992125984" top="0.31496062992125984" bottom="0.31496062992125984" header="0" footer="0"/>
  <pageSetup paperSize="9" scale="85" firstPageNumber="173" orientation="portrait" useFirstPageNumber="1" r:id="rId1"/>
  <headerFooter alignWithMargins="0">
    <oddHeader>&amp;RJW14040: CONSTRUCTION OF A 2.25ML WATER TOWER IN ROBERTVILLE</oddHeader>
    <oddFooter>&amp;C&amp;P</oddFooter>
  </headerFooter>
  <rowBreaks count="1" manualBreakCount="1">
    <brk id="63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4"/>
  <sheetViews>
    <sheetView showGridLines="0" view="pageBreakPreview" topLeftCell="A20" zoomScaleNormal="100" zoomScaleSheetLayoutView="100" workbookViewId="0">
      <selection activeCell="O50" sqref="O50"/>
    </sheetView>
  </sheetViews>
  <sheetFormatPr defaultColWidth="9.109375" defaultRowHeight="13.2"/>
  <cols>
    <col min="1" max="1" width="9" style="543" bestFit="1" customWidth="1"/>
    <col min="2" max="2" width="11.109375" style="540" customWidth="1"/>
    <col min="3" max="3" width="36.6640625" style="540" customWidth="1"/>
    <col min="4" max="4" width="7.6640625" style="515" customWidth="1"/>
    <col min="5" max="5" width="10.6640625" style="541" customWidth="1"/>
    <col min="6" max="6" width="12.6640625" style="544" hidden="1" customWidth="1"/>
    <col min="7" max="7" width="12.6640625" style="544" customWidth="1"/>
    <col min="8" max="8" width="15.6640625" style="545" customWidth="1"/>
    <col min="9" max="16384" width="9.109375" style="523"/>
  </cols>
  <sheetData>
    <row r="1" spans="1:9" ht="13.8" thickBot="1"/>
    <row r="2" spans="1:9" s="512" customFormat="1" ht="27.75" customHeight="1" thickTop="1" thickBot="1">
      <c r="A2" s="574" t="s">
        <v>42</v>
      </c>
      <c r="B2" s="509" t="s">
        <v>43</v>
      </c>
      <c r="C2" s="509" t="s">
        <v>734</v>
      </c>
      <c r="D2" s="509" t="s">
        <v>45</v>
      </c>
      <c r="E2" s="510" t="s">
        <v>735</v>
      </c>
      <c r="F2" s="511" t="s">
        <v>47</v>
      </c>
      <c r="G2" s="744" t="s">
        <v>260</v>
      </c>
      <c r="H2" s="575" t="s">
        <v>49</v>
      </c>
    </row>
    <row r="3" spans="1:9" s="512" customFormat="1" ht="13.8" thickTop="1">
      <c r="A3" s="576"/>
      <c r="B3" s="513"/>
      <c r="C3" s="514"/>
      <c r="D3" s="515"/>
      <c r="E3" s="516"/>
      <c r="F3" s="517"/>
      <c r="G3" s="774"/>
      <c r="H3" s="577"/>
      <c r="I3" s="1"/>
    </row>
    <row r="4" spans="1:9" ht="26.4">
      <c r="A4" s="576"/>
      <c r="B4" s="518" t="s">
        <v>736</v>
      </c>
      <c r="C4" s="519" t="s">
        <v>737</v>
      </c>
      <c r="D4" s="520"/>
      <c r="E4" s="521"/>
      <c r="F4" s="522"/>
      <c r="G4" s="775"/>
      <c r="H4" s="577"/>
      <c r="I4" s="1"/>
    </row>
    <row r="5" spans="1:9">
      <c r="A5" s="578"/>
      <c r="B5" s="513"/>
      <c r="C5" s="514"/>
      <c r="D5" s="524"/>
      <c r="E5" s="521"/>
      <c r="F5" s="522"/>
      <c r="G5" s="775"/>
      <c r="H5" s="577"/>
      <c r="I5" s="1"/>
    </row>
    <row r="6" spans="1:9">
      <c r="A6" s="578" t="s">
        <v>738</v>
      </c>
      <c r="B6" s="525"/>
      <c r="C6" s="525" t="s">
        <v>739</v>
      </c>
      <c r="D6" s="524"/>
      <c r="E6" s="521"/>
      <c r="F6" s="522"/>
      <c r="G6" s="775"/>
      <c r="H6" s="577"/>
      <c r="I6" s="1"/>
    </row>
    <row r="7" spans="1:9" ht="52.8">
      <c r="A7" s="578"/>
      <c r="B7" s="525"/>
      <c r="C7" s="12" t="s">
        <v>740</v>
      </c>
      <c r="D7" s="524"/>
      <c r="E7" s="521"/>
      <c r="F7" s="522"/>
      <c r="G7" s="775"/>
      <c r="H7" s="577"/>
      <c r="I7" s="1"/>
    </row>
    <row r="8" spans="1:9" ht="26.4">
      <c r="A8" s="578" t="s">
        <v>741</v>
      </c>
      <c r="B8" s="525"/>
      <c r="C8" s="513" t="s">
        <v>742</v>
      </c>
      <c r="D8" s="524" t="s">
        <v>250</v>
      </c>
      <c r="E8" s="521">
        <v>157.30000000000001</v>
      </c>
      <c r="F8" s="522">
        <v>0</v>
      </c>
      <c r="G8" s="824"/>
      <c r="H8" s="825"/>
      <c r="I8" s="1"/>
    </row>
    <row r="9" spans="1:9">
      <c r="A9" s="578"/>
      <c r="B9" s="525"/>
      <c r="C9" s="513"/>
      <c r="D9" s="524"/>
      <c r="E9" s="521"/>
      <c r="F9" s="522"/>
      <c r="G9" s="775"/>
      <c r="H9" s="202"/>
      <c r="I9" s="1"/>
    </row>
    <row r="10" spans="1:9">
      <c r="A10" s="579" t="s">
        <v>743</v>
      </c>
      <c r="B10" s="513" t="s">
        <v>744</v>
      </c>
      <c r="C10" s="513" t="s">
        <v>745</v>
      </c>
      <c r="D10" s="524"/>
      <c r="E10" s="521"/>
      <c r="F10" s="522"/>
      <c r="G10" s="775"/>
      <c r="H10" s="577"/>
      <c r="I10" s="1"/>
    </row>
    <row r="11" spans="1:9" ht="39.6">
      <c r="A11" s="579"/>
      <c r="B11" s="513"/>
      <c r="C11" s="518" t="s">
        <v>746</v>
      </c>
      <c r="D11" s="524"/>
      <c r="E11" s="521"/>
      <c r="F11" s="522"/>
      <c r="G11" s="775"/>
      <c r="H11" s="577"/>
      <c r="I11" s="1"/>
    </row>
    <row r="12" spans="1:9">
      <c r="A12" s="578"/>
      <c r="B12" s="513"/>
      <c r="C12" s="513" t="s">
        <v>747</v>
      </c>
      <c r="D12" s="524"/>
      <c r="E12" s="521"/>
      <c r="F12" s="522"/>
      <c r="G12" s="775"/>
      <c r="H12" s="577"/>
      <c r="I12" s="1"/>
    </row>
    <row r="13" spans="1:9" ht="26.4">
      <c r="A13" s="580" t="s">
        <v>748</v>
      </c>
      <c r="B13" s="526"/>
      <c r="C13" s="526" t="s">
        <v>749</v>
      </c>
      <c r="D13" s="527" t="s">
        <v>377</v>
      </c>
      <c r="E13" s="528">
        <v>4</v>
      </c>
      <c r="F13" s="529">
        <v>0</v>
      </c>
      <c r="G13" s="824"/>
      <c r="H13" s="825"/>
      <c r="I13" s="1"/>
    </row>
    <row r="14" spans="1:9">
      <c r="A14" s="580"/>
      <c r="B14" s="526"/>
      <c r="C14" s="526"/>
      <c r="D14" s="527"/>
      <c r="E14" s="528"/>
      <c r="F14" s="529"/>
      <c r="G14" s="775"/>
      <c r="H14" s="202"/>
      <c r="I14" s="1"/>
    </row>
    <row r="15" spans="1:9" ht="37.5" customHeight="1">
      <c r="A15" s="579" t="s">
        <v>750</v>
      </c>
      <c r="B15" s="513"/>
      <c r="C15" s="513" t="s">
        <v>751</v>
      </c>
      <c r="D15" s="524" t="s">
        <v>377</v>
      </c>
      <c r="E15" s="528">
        <v>4</v>
      </c>
      <c r="F15" s="522">
        <v>0</v>
      </c>
      <c r="G15" s="824"/>
      <c r="H15" s="825"/>
      <c r="I15" s="1"/>
    </row>
    <row r="16" spans="1:9">
      <c r="A16" s="579"/>
      <c r="B16" s="513"/>
      <c r="C16" s="518"/>
      <c r="D16" s="524"/>
      <c r="E16" s="521"/>
      <c r="F16" s="522"/>
      <c r="G16" s="775"/>
      <c r="H16" s="577"/>
      <c r="I16" s="1"/>
    </row>
    <row r="17" spans="1:8" ht="29.25" customHeight="1">
      <c r="A17" s="579" t="s">
        <v>752</v>
      </c>
      <c r="B17" s="513" t="s">
        <v>753</v>
      </c>
      <c r="C17" s="513" t="s">
        <v>754</v>
      </c>
      <c r="D17" s="18" t="s">
        <v>226</v>
      </c>
      <c r="E17" s="521">
        <v>6.25</v>
      </c>
      <c r="F17" s="522">
        <v>0</v>
      </c>
      <c r="G17" s="824"/>
      <c r="H17" s="825"/>
    </row>
    <row r="18" spans="1:8">
      <c r="A18" s="578"/>
      <c r="B18" s="525"/>
      <c r="C18" s="513"/>
      <c r="D18" s="524"/>
      <c r="E18" s="521"/>
      <c r="F18" s="522"/>
      <c r="G18" s="775"/>
      <c r="H18" s="202"/>
    </row>
    <row r="19" spans="1:8" ht="39.6">
      <c r="A19" s="579" t="s">
        <v>755</v>
      </c>
      <c r="B19" s="525" t="s">
        <v>756</v>
      </c>
      <c r="C19" s="513" t="s">
        <v>757</v>
      </c>
      <c r="D19" s="524" t="s">
        <v>377</v>
      </c>
      <c r="E19" s="521">
        <v>1</v>
      </c>
      <c r="F19" s="522">
        <v>0</v>
      </c>
      <c r="G19" s="824"/>
      <c r="H19" s="825"/>
    </row>
    <row r="20" spans="1:8">
      <c r="A20" s="578"/>
      <c r="B20" s="525"/>
      <c r="C20" s="518"/>
      <c r="D20" s="524"/>
      <c r="E20" s="521"/>
      <c r="F20" s="522"/>
      <c r="G20" s="775"/>
      <c r="H20" s="577"/>
    </row>
    <row r="21" spans="1:8">
      <c r="A21" s="579"/>
      <c r="B21" s="513"/>
      <c r="C21" s="449"/>
      <c r="D21" s="524"/>
      <c r="E21" s="521"/>
      <c r="F21" s="522"/>
      <c r="G21" s="775"/>
      <c r="H21" s="202"/>
    </row>
    <row r="22" spans="1:8" s="8" customFormat="1" ht="12" customHeight="1">
      <c r="A22" s="313"/>
      <c r="B22" s="530"/>
      <c r="C22" s="485"/>
      <c r="D22" s="385"/>
      <c r="E22" s="531"/>
      <c r="F22" s="151"/>
      <c r="G22" s="702"/>
      <c r="H22" s="202"/>
    </row>
    <row r="23" spans="1:8" s="8" customFormat="1" ht="13.5" customHeight="1">
      <c r="A23" s="313"/>
      <c r="B23" s="10"/>
      <c r="C23" s="10"/>
      <c r="D23" s="501"/>
      <c r="E23" s="531"/>
      <c r="F23" s="532"/>
      <c r="G23" s="776"/>
      <c r="H23" s="202"/>
    </row>
    <row r="24" spans="1:8">
      <c r="A24" s="579"/>
      <c r="B24" s="513"/>
      <c r="C24" s="513"/>
      <c r="D24" s="524"/>
      <c r="E24" s="521"/>
      <c r="F24" s="522"/>
      <c r="G24" s="775"/>
      <c r="H24" s="577"/>
    </row>
    <row r="25" spans="1:8">
      <c r="A25" s="579"/>
      <c r="B25" s="513"/>
      <c r="C25" s="513"/>
      <c r="D25" s="524"/>
      <c r="E25" s="521"/>
      <c r="F25" s="522"/>
      <c r="G25" s="775"/>
      <c r="H25" s="577"/>
    </row>
    <row r="26" spans="1:8">
      <c r="A26" s="578"/>
      <c r="B26" s="513"/>
      <c r="C26" s="513"/>
      <c r="D26" s="524"/>
      <c r="E26" s="521"/>
      <c r="F26" s="522"/>
      <c r="G26" s="775"/>
      <c r="H26" s="577"/>
    </row>
    <row r="27" spans="1:8">
      <c r="A27" s="578"/>
      <c r="B27" s="513"/>
      <c r="C27" s="513"/>
      <c r="D27" s="524"/>
      <c r="E27" s="521"/>
      <c r="F27" s="522"/>
      <c r="G27" s="775"/>
      <c r="H27" s="577"/>
    </row>
    <row r="28" spans="1:8">
      <c r="A28" s="578"/>
      <c r="B28" s="513"/>
      <c r="C28" s="513"/>
      <c r="D28" s="524"/>
      <c r="E28" s="521"/>
      <c r="F28" s="522"/>
      <c r="G28" s="775"/>
      <c r="H28" s="577"/>
    </row>
    <row r="29" spans="1:8">
      <c r="A29" s="578"/>
      <c r="B29" s="513"/>
      <c r="C29" s="513"/>
      <c r="D29" s="524"/>
      <c r="E29" s="521"/>
      <c r="F29" s="522"/>
      <c r="G29" s="775"/>
      <c r="H29" s="577"/>
    </row>
    <row r="30" spans="1:8">
      <c r="A30" s="579"/>
      <c r="B30" s="533"/>
      <c r="C30" s="513"/>
      <c r="D30" s="524"/>
      <c r="E30" s="521"/>
      <c r="F30" s="522"/>
      <c r="G30" s="775"/>
      <c r="H30" s="202"/>
    </row>
    <row r="31" spans="1:8">
      <c r="A31" s="578"/>
      <c r="B31" s="534"/>
      <c r="C31" s="513"/>
      <c r="D31" s="524"/>
      <c r="E31" s="521"/>
      <c r="F31" s="522"/>
      <c r="G31" s="775"/>
      <c r="H31" s="577"/>
    </row>
    <row r="32" spans="1:8">
      <c r="A32" s="578"/>
      <c r="B32" s="513"/>
      <c r="C32" s="513"/>
      <c r="D32" s="524"/>
      <c r="E32" s="521"/>
      <c r="F32" s="522"/>
      <c r="G32" s="775"/>
      <c r="H32" s="577"/>
    </row>
    <row r="33" spans="1:8">
      <c r="A33" s="578"/>
      <c r="B33" s="525"/>
      <c r="C33" s="513"/>
      <c r="D33" s="524"/>
      <c r="E33" s="521"/>
      <c r="F33" s="522"/>
      <c r="G33" s="775"/>
      <c r="H33" s="202"/>
    </row>
    <row r="34" spans="1:8">
      <c r="A34" s="578"/>
      <c r="B34" s="525"/>
      <c r="C34" s="513"/>
      <c r="D34" s="524"/>
      <c r="E34" s="521"/>
      <c r="F34" s="522"/>
      <c r="G34" s="775"/>
      <c r="H34" s="202"/>
    </row>
    <row r="35" spans="1:8">
      <c r="A35" s="578"/>
      <c r="B35" s="525"/>
      <c r="C35" s="513"/>
      <c r="D35" s="524"/>
      <c r="E35" s="521"/>
      <c r="F35" s="522"/>
      <c r="G35" s="775"/>
      <c r="H35" s="202"/>
    </row>
    <row r="36" spans="1:8">
      <c r="A36" s="578"/>
      <c r="B36" s="525"/>
      <c r="C36" s="513"/>
      <c r="D36" s="524"/>
      <c r="E36" s="521"/>
      <c r="F36" s="522"/>
      <c r="G36" s="775"/>
      <c r="H36" s="202"/>
    </row>
    <row r="37" spans="1:8">
      <c r="A37" s="578"/>
      <c r="B37" s="525"/>
      <c r="C37" s="513"/>
      <c r="D37" s="524"/>
      <c r="E37" s="521"/>
      <c r="F37" s="522"/>
      <c r="G37" s="775"/>
      <c r="H37" s="202"/>
    </row>
    <row r="38" spans="1:8">
      <c r="A38" s="578"/>
      <c r="B38" s="525"/>
      <c r="C38" s="513"/>
      <c r="D38" s="524"/>
      <c r="E38" s="521"/>
      <c r="F38" s="522"/>
      <c r="G38" s="775"/>
      <c r="H38" s="202"/>
    </row>
    <row r="39" spans="1:8">
      <c r="A39" s="578"/>
      <c r="B39" s="525"/>
      <c r="C39" s="513"/>
      <c r="D39" s="524"/>
      <c r="E39" s="521"/>
      <c r="F39" s="522"/>
      <c r="G39" s="775"/>
      <c r="H39" s="202"/>
    </row>
    <row r="40" spans="1:8">
      <c r="A40" s="578"/>
      <c r="B40" s="525"/>
      <c r="C40" s="513"/>
      <c r="D40" s="524"/>
      <c r="E40" s="521"/>
      <c r="F40" s="522"/>
      <c r="G40" s="775"/>
      <c r="H40" s="202"/>
    </row>
    <row r="41" spans="1:8">
      <c r="A41" s="578"/>
      <c r="B41" s="525"/>
      <c r="C41" s="513"/>
      <c r="D41" s="524"/>
      <c r="E41" s="521"/>
      <c r="F41" s="522"/>
      <c r="G41" s="775"/>
      <c r="H41" s="202"/>
    </row>
    <row r="42" spans="1:8">
      <c r="A42" s="578"/>
      <c r="B42" s="525"/>
      <c r="C42" s="513"/>
      <c r="D42" s="524"/>
      <c r="E42" s="521"/>
      <c r="F42" s="522"/>
      <c r="G42" s="775"/>
      <c r="H42" s="202"/>
    </row>
    <row r="43" spans="1:8">
      <c r="A43" s="578"/>
      <c r="B43" s="525"/>
      <c r="C43" s="513"/>
      <c r="D43" s="524"/>
      <c r="E43" s="521"/>
      <c r="F43" s="522"/>
      <c r="G43" s="775"/>
      <c r="H43" s="202"/>
    </row>
    <row r="44" spans="1:8">
      <c r="A44" s="578"/>
      <c r="B44" s="525"/>
      <c r="C44" s="513"/>
      <c r="D44" s="524"/>
      <c r="E44" s="521"/>
      <c r="F44" s="522"/>
      <c r="G44" s="775"/>
      <c r="H44" s="202"/>
    </row>
    <row r="45" spans="1:8">
      <c r="A45" s="578"/>
      <c r="B45" s="525"/>
      <c r="C45" s="513"/>
      <c r="D45" s="524"/>
      <c r="E45" s="521"/>
      <c r="F45" s="522"/>
      <c r="G45" s="775"/>
      <c r="H45" s="202"/>
    </row>
    <row r="46" spans="1:8">
      <c r="A46" s="578"/>
      <c r="B46" s="525"/>
      <c r="C46" s="513"/>
      <c r="D46" s="524"/>
      <c r="E46" s="521"/>
      <c r="F46" s="522"/>
      <c r="G46" s="775"/>
      <c r="H46" s="202"/>
    </row>
    <row r="47" spans="1:8">
      <c r="A47" s="578"/>
      <c r="B47" s="525"/>
      <c r="C47" s="513"/>
      <c r="D47" s="524"/>
      <c r="E47" s="521"/>
      <c r="F47" s="522"/>
      <c r="G47" s="775"/>
      <c r="H47" s="202"/>
    </row>
    <row r="48" spans="1:8">
      <c r="A48" s="578"/>
      <c r="B48" s="525"/>
      <c r="C48" s="513"/>
      <c r="D48" s="524"/>
      <c r="E48" s="521"/>
      <c r="F48" s="522"/>
      <c r="G48" s="775"/>
      <c r="H48" s="202"/>
    </row>
    <row r="49" spans="1:8">
      <c r="A49" s="578"/>
      <c r="B49" s="525"/>
      <c r="C49" s="513"/>
      <c r="D49" s="524"/>
      <c r="E49" s="521"/>
      <c r="F49" s="522"/>
      <c r="G49" s="775"/>
      <c r="H49" s="202"/>
    </row>
    <row r="50" spans="1:8">
      <c r="A50" s="578"/>
      <c r="B50" s="525"/>
      <c r="C50" s="513"/>
      <c r="D50" s="524"/>
      <c r="E50" s="521"/>
      <c r="F50" s="522"/>
      <c r="G50" s="775"/>
      <c r="H50" s="202"/>
    </row>
    <row r="51" spans="1:8">
      <c r="A51" s="578"/>
      <c r="B51" s="513"/>
      <c r="C51" s="513"/>
      <c r="D51" s="524"/>
      <c r="E51" s="521"/>
      <c r="F51" s="522"/>
      <c r="G51" s="775"/>
      <c r="H51" s="577"/>
    </row>
    <row r="52" spans="1:8">
      <c r="A52" s="581"/>
      <c r="B52" s="535"/>
      <c r="C52" s="535"/>
      <c r="D52" s="536"/>
      <c r="E52" s="537"/>
      <c r="F52" s="538"/>
      <c r="G52" s="538"/>
      <c r="H52" s="582"/>
    </row>
    <row r="53" spans="1:8">
      <c r="A53" s="576"/>
      <c r="B53" s="539" t="s">
        <v>758</v>
      </c>
      <c r="F53" s="542" t="s">
        <v>7</v>
      </c>
      <c r="G53" s="542" t="s">
        <v>7</v>
      </c>
      <c r="H53" s="583"/>
    </row>
    <row r="54" spans="1:8" ht="13.8" thickBot="1">
      <c r="A54" s="584"/>
      <c r="B54" s="585"/>
      <c r="C54" s="585"/>
      <c r="D54" s="586"/>
      <c r="E54" s="587"/>
      <c r="F54" s="588"/>
      <c r="G54" s="588"/>
      <c r="H54" s="589"/>
    </row>
  </sheetData>
  <printOptions horizontalCentered="1"/>
  <pageMargins left="0.31496062992125984" right="3.937007874015748E-2" top="0.31496062992125984" bottom="0.31496062992125984" header="0" footer="0"/>
  <pageSetup paperSize="9" scale="87" firstPageNumber="171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showGridLines="0" view="pageBreakPreview" topLeftCell="A20" zoomScaleNormal="100" zoomScaleSheetLayoutView="100" workbookViewId="0">
      <selection activeCell="P12" sqref="P12"/>
    </sheetView>
  </sheetViews>
  <sheetFormatPr defaultColWidth="8.77734375" defaultRowHeight="14.4"/>
  <cols>
    <col min="1" max="1" width="7.6640625" style="403" customWidth="1"/>
    <col min="2" max="2" width="11.109375" style="419" customWidth="1"/>
    <col min="3" max="3" width="36.6640625" style="433" customWidth="1"/>
    <col min="4" max="4" width="7.6640625" style="403" customWidth="1"/>
    <col min="5" max="5" width="10.6640625" style="434" customWidth="1"/>
    <col min="6" max="6" width="12.6640625" style="435" customWidth="1"/>
    <col min="7" max="7" width="15.6640625" style="435" customWidth="1"/>
    <col min="8" max="8" width="5.6640625" style="403" customWidth="1"/>
    <col min="9" max="9" width="9.109375" style="403"/>
    <col min="10" max="10" width="13.44140625" style="404" bestFit="1" customWidth="1"/>
    <col min="11" max="256" width="9.109375" style="403"/>
    <col min="257" max="257" width="7.33203125" style="403" customWidth="1"/>
    <col min="258" max="258" width="10.33203125" style="403" customWidth="1"/>
    <col min="259" max="259" width="36.6640625" style="403" customWidth="1"/>
    <col min="260" max="260" width="6.6640625" style="403" customWidth="1"/>
    <col min="261" max="261" width="10.6640625" style="403" customWidth="1"/>
    <col min="262" max="262" width="12.6640625" style="403" customWidth="1"/>
    <col min="263" max="263" width="15.33203125" style="403" customWidth="1"/>
    <col min="264" max="264" width="5.6640625" style="403" customWidth="1"/>
    <col min="265" max="265" width="9.109375" style="403"/>
    <col min="266" max="266" width="13.44140625" style="403" bestFit="1" customWidth="1"/>
    <col min="267" max="512" width="9.109375" style="403"/>
    <col min="513" max="513" width="7.33203125" style="403" customWidth="1"/>
    <col min="514" max="514" width="10.33203125" style="403" customWidth="1"/>
    <col min="515" max="515" width="36.6640625" style="403" customWidth="1"/>
    <col min="516" max="516" width="6.6640625" style="403" customWidth="1"/>
    <col min="517" max="517" width="10.6640625" style="403" customWidth="1"/>
    <col min="518" max="518" width="12.6640625" style="403" customWidth="1"/>
    <col min="519" max="519" width="15.33203125" style="403" customWidth="1"/>
    <col min="520" max="520" width="5.6640625" style="403" customWidth="1"/>
    <col min="521" max="521" width="9.109375" style="403"/>
    <col min="522" max="522" width="13.44140625" style="403" bestFit="1" customWidth="1"/>
    <col min="523" max="768" width="9.109375" style="403"/>
    <col min="769" max="769" width="7.33203125" style="403" customWidth="1"/>
    <col min="770" max="770" width="10.33203125" style="403" customWidth="1"/>
    <col min="771" max="771" width="36.6640625" style="403" customWidth="1"/>
    <col min="772" max="772" width="6.6640625" style="403" customWidth="1"/>
    <col min="773" max="773" width="10.6640625" style="403" customWidth="1"/>
    <col min="774" max="774" width="12.6640625" style="403" customWidth="1"/>
    <col min="775" max="775" width="15.33203125" style="403" customWidth="1"/>
    <col min="776" max="776" width="5.6640625" style="403" customWidth="1"/>
    <col min="777" max="777" width="9.109375" style="403"/>
    <col min="778" max="778" width="13.44140625" style="403" bestFit="1" customWidth="1"/>
    <col min="779" max="1024" width="9.109375" style="403"/>
    <col min="1025" max="1025" width="7.33203125" style="403" customWidth="1"/>
    <col min="1026" max="1026" width="10.33203125" style="403" customWidth="1"/>
    <col min="1027" max="1027" width="36.6640625" style="403" customWidth="1"/>
    <col min="1028" max="1028" width="6.6640625" style="403" customWidth="1"/>
    <col min="1029" max="1029" width="10.6640625" style="403" customWidth="1"/>
    <col min="1030" max="1030" width="12.6640625" style="403" customWidth="1"/>
    <col min="1031" max="1031" width="15.33203125" style="403" customWidth="1"/>
    <col min="1032" max="1032" width="5.6640625" style="403" customWidth="1"/>
    <col min="1033" max="1033" width="9.109375" style="403"/>
    <col min="1034" max="1034" width="13.44140625" style="403" bestFit="1" customWidth="1"/>
    <col min="1035" max="1280" width="9.109375" style="403"/>
    <col min="1281" max="1281" width="7.33203125" style="403" customWidth="1"/>
    <col min="1282" max="1282" width="10.33203125" style="403" customWidth="1"/>
    <col min="1283" max="1283" width="36.6640625" style="403" customWidth="1"/>
    <col min="1284" max="1284" width="6.6640625" style="403" customWidth="1"/>
    <col min="1285" max="1285" width="10.6640625" style="403" customWidth="1"/>
    <col min="1286" max="1286" width="12.6640625" style="403" customWidth="1"/>
    <col min="1287" max="1287" width="15.33203125" style="403" customWidth="1"/>
    <col min="1288" max="1288" width="5.6640625" style="403" customWidth="1"/>
    <col min="1289" max="1289" width="9.109375" style="403"/>
    <col min="1290" max="1290" width="13.44140625" style="403" bestFit="1" customWidth="1"/>
    <col min="1291" max="1536" width="9.109375" style="403"/>
    <col min="1537" max="1537" width="7.33203125" style="403" customWidth="1"/>
    <col min="1538" max="1538" width="10.33203125" style="403" customWidth="1"/>
    <col min="1539" max="1539" width="36.6640625" style="403" customWidth="1"/>
    <col min="1540" max="1540" width="6.6640625" style="403" customWidth="1"/>
    <col min="1541" max="1541" width="10.6640625" style="403" customWidth="1"/>
    <col min="1542" max="1542" width="12.6640625" style="403" customWidth="1"/>
    <col min="1543" max="1543" width="15.33203125" style="403" customWidth="1"/>
    <col min="1544" max="1544" width="5.6640625" style="403" customWidth="1"/>
    <col min="1545" max="1545" width="9.109375" style="403"/>
    <col min="1546" max="1546" width="13.44140625" style="403" bestFit="1" customWidth="1"/>
    <col min="1547" max="1792" width="9.109375" style="403"/>
    <col min="1793" max="1793" width="7.33203125" style="403" customWidth="1"/>
    <col min="1794" max="1794" width="10.33203125" style="403" customWidth="1"/>
    <col min="1795" max="1795" width="36.6640625" style="403" customWidth="1"/>
    <col min="1796" max="1796" width="6.6640625" style="403" customWidth="1"/>
    <col min="1797" max="1797" width="10.6640625" style="403" customWidth="1"/>
    <col min="1798" max="1798" width="12.6640625" style="403" customWidth="1"/>
    <col min="1799" max="1799" width="15.33203125" style="403" customWidth="1"/>
    <col min="1800" max="1800" width="5.6640625" style="403" customWidth="1"/>
    <col min="1801" max="1801" width="9.109375" style="403"/>
    <col min="1802" max="1802" width="13.44140625" style="403" bestFit="1" customWidth="1"/>
    <col min="1803" max="2048" width="9.109375" style="403"/>
    <col min="2049" max="2049" width="7.33203125" style="403" customWidth="1"/>
    <col min="2050" max="2050" width="10.33203125" style="403" customWidth="1"/>
    <col min="2051" max="2051" width="36.6640625" style="403" customWidth="1"/>
    <col min="2052" max="2052" width="6.6640625" style="403" customWidth="1"/>
    <col min="2053" max="2053" width="10.6640625" style="403" customWidth="1"/>
    <col min="2054" max="2054" width="12.6640625" style="403" customWidth="1"/>
    <col min="2055" max="2055" width="15.33203125" style="403" customWidth="1"/>
    <col min="2056" max="2056" width="5.6640625" style="403" customWidth="1"/>
    <col min="2057" max="2057" width="9.109375" style="403"/>
    <col min="2058" max="2058" width="13.44140625" style="403" bestFit="1" customWidth="1"/>
    <col min="2059" max="2304" width="9.109375" style="403"/>
    <col min="2305" max="2305" width="7.33203125" style="403" customWidth="1"/>
    <col min="2306" max="2306" width="10.33203125" style="403" customWidth="1"/>
    <col min="2307" max="2307" width="36.6640625" style="403" customWidth="1"/>
    <col min="2308" max="2308" width="6.6640625" style="403" customWidth="1"/>
    <col min="2309" max="2309" width="10.6640625" style="403" customWidth="1"/>
    <col min="2310" max="2310" width="12.6640625" style="403" customWidth="1"/>
    <col min="2311" max="2311" width="15.33203125" style="403" customWidth="1"/>
    <col min="2312" max="2312" width="5.6640625" style="403" customWidth="1"/>
    <col min="2313" max="2313" width="9.109375" style="403"/>
    <col min="2314" max="2314" width="13.44140625" style="403" bestFit="1" customWidth="1"/>
    <col min="2315" max="2560" width="9.109375" style="403"/>
    <col min="2561" max="2561" width="7.33203125" style="403" customWidth="1"/>
    <col min="2562" max="2562" width="10.33203125" style="403" customWidth="1"/>
    <col min="2563" max="2563" width="36.6640625" style="403" customWidth="1"/>
    <col min="2564" max="2564" width="6.6640625" style="403" customWidth="1"/>
    <col min="2565" max="2565" width="10.6640625" style="403" customWidth="1"/>
    <col min="2566" max="2566" width="12.6640625" style="403" customWidth="1"/>
    <col min="2567" max="2567" width="15.33203125" style="403" customWidth="1"/>
    <col min="2568" max="2568" width="5.6640625" style="403" customWidth="1"/>
    <col min="2569" max="2569" width="9.109375" style="403"/>
    <col min="2570" max="2570" width="13.44140625" style="403" bestFit="1" customWidth="1"/>
    <col min="2571" max="2816" width="9.109375" style="403"/>
    <col min="2817" max="2817" width="7.33203125" style="403" customWidth="1"/>
    <col min="2818" max="2818" width="10.33203125" style="403" customWidth="1"/>
    <col min="2819" max="2819" width="36.6640625" style="403" customWidth="1"/>
    <col min="2820" max="2820" width="6.6640625" style="403" customWidth="1"/>
    <col min="2821" max="2821" width="10.6640625" style="403" customWidth="1"/>
    <col min="2822" max="2822" width="12.6640625" style="403" customWidth="1"/>
    <col min="2823" max="2823" width="15.33203125" style="403" customWidth="1"/>
    <col min="2824" max="2824" width="5.6640625" style="403" customWidth="1"/>
    <col min="2825" max="2825" width="9.109375" style="403"/>
    <col min="2826" max="2826" width="13.44140625" style="403" bestFit="1" customWidth="1"/>
    <col min="2827" max="3072" width="9.109375" style="403"/>
    <col min="3073" max="3073" width="7.33203125" style="403" customWidth="1"/>
    <col min="3074" max="3074" width="10.33203125" style="403" customWidth="1"/>
    <col min="3075" max="3075" width="36.6640625" style="403" customWidth="1"/>
    <col min="3076" max="3076" width="6.6640625" style="403" customWidth="1"/>
    <col min="3077" max="3077" width="10.6640625" style="403" customWidth="1"/>
    <col min="3078" max="3078" width="12.6640625" style="403" customWidth="1"/>
    <col min="3079" max="3079" width="15.33203125" style="403" customWidth="1"/>
    <col min="3080" max="3080" width="5.6640625" style="403" customWidth="1"/>
    <col min="3081" max="3081" width="9.109375" style="403"/>
    <col min="3082" max="3082" width="13.44140625" style="403" bestFit="1" customWidth="1"/>
    <col min="3083" max="3328" width="9.109375" style="403"/>
    <col min="3329" max="3329" width="7.33203125" style="403" customWidth="1"/>
    <col min="3330" max="3330" width="10.33203125" style="403" customWidth="1"/>
    <col min="3331" max="3331" width="36.6640625" style="403" customWidth="1"/>
    <col min="3332" max="3332" width="6.6640625" style="403" customWidth="1"/>
    <col min="3333" max="3333" width="10.6640625" style="403" customWidth="1"/>
    <col min="3334" max="3334" width="12.6640625" style="403" customWidth="1"/>
    <col min="3335" max="3335" width="15.33203125" style="403" customWidth="1"/>
    <col min="3336" max="3336" width="5.6640625" style="403" customWidth="1"/>
    <col min="3337" max="3337" width="9.109375" style="403"/>
    <col min="3338" max="3338" width="13.44140625" style="403" bestFit="1" customWidth="1"/>
    <col min="3339" max="3584" width="9.109375" style="403"/>
    <col min="3585" max="3585" width="7.33203125" style="403" customWidth="1"/>
    <col min="3586" max="3586" width="10.33203125" style="403" customWidth="1"/>
    <col min="3587" max="3587" width="36.6640625" style="403" customWidth="1"/>
    <col min="3588" max="3588" width="6.6640625" style="403" customWidth="1"/>
    <col min="3589" max="3589" width="10.6640625" style="403" customWidth="1"/>
    <col min="3590" max="3590" width="12.6640625" style="403" customWidth="1"/>
    <col min="3591" max="3591" width="15.33203125" style="403" customWidth="1"/>
    <col min="3592" max="3592" width="5.6640625" style="403" customWidth="1"/>
    <col min="3593" max="3593" width="9.109375" style="403"/>
    <col min="3594" max="3594" width="13.44140625" style="403" bestFit="1" customWidth="1"/>
    <col min="3595" max="3840" width="9.109375" style="403"/>
    <col min="3841" max="3841" width="7.33203125" style="403" customWidth="1"/>
    <col min="3842" max="3842" width="10.33203125" style="403" customWidth="1"/>
    <col min="3843" max="3843" width="36.6640625" style="403" customWidth="1"/>
    <col min="3844" max="3844" width="6.6640625" style="403" customWidth="1"/>
    <col min="3845" max="3845" width="10.6640625" style="403" customWidth="1"/>
    <col min="3846" max="3846" width="12.6640625" style="403" customWidth="1"/>
    <col min="3847" max="3847" width="15.33203125" style="403" customWidth="1"/>
    <col min="3848" max="3848" width="5.6640625" style="403" customWidth="1"/>
    <col min="3849" max="3849" width="9.109375" style="403"/>
    <col min="3850" max="3850" width="13.44140625" style="403" bestFit="1" customWidth="1"/>
    <col min="3851" max="4096" width="9.109375" style="403"/>
    <col min="4097" max="4097" width="7.33203125" style="403" customWidth="1"/>
    <col min="4098" max="4098" width="10.33203125" style="403" customWidth="1"/>
    <col min="4099" max="4099" width="36.6640625" style="403" customWidth="1"/>
    <col min="4100" max="4100" width="6.6640625" style="403" customWidth="1"/>
    <col min="4101" max="4101" width="10.6640625" style="403" customWidth="1"/>
    <col min="4102" max="4102" width="12.6640625" style="403" customWidth="1"/>
    <col min="4103" max="4103" width="15.33203125" style="403" customWidth="1"/>
    <col min="4104" max="4104" width="5.6640625" style="403" customWidth="1"/>
    <col min="4105" max="4105" width="9.109375" style="403"/>
    <col min="4106" max="4106" width="13.44140625" style="403" bestFit="1" customWidth="1"/>
    <col min="4107" max="4352" width="9.109375" style="403"/>
    <col min="4353" max="4353" width="7.33203125" style="403" customWidth="1"/>
    <col min="4354" max="4354" width="10.33203125" style="403" customWidth="1"/>
    <col min="4355" max="4355" width="36.6640625" style="403" customWidth="1"/>
    <col min="4356" max="4356" width="6.6640625" style="403" customWidth="1"/>
    <col min="4357" max="4357" width="10.6640625" style="403" customWidth="1"/>
    <col min="4358" max="4358" width="12.6640625" style="403" customWidth="1"/>
    <col min="4359" max="4359" width="15.33203125" style="403" customWidth="1"/>
    <col min="4360" max="4360" width="5.6640625" style="403" customWidth="1"/>
    <col min="4361" max="4361" width="9.109375" style="403"/>
    <col min="4362" max="4362" width="13.44140625" style="403" bestFit="1" customWidth="1"/>
    <col min="4363" max="4608" width="9.109375" style="403"/>
    <col min="4609" max="4609" width="7.33203125" style="403" customWidth="1"/>
    <col min="4610" max="4610" width="10.33203125" style="403" customWidth="1"/>
    <col min="4611" max="4611" width="36.6640625" style="403" customWidth="1"/>
    <col min="4612" max="4612" width="6.6640625" style="403" customWidth="1"/>
    <col min="4613" max="4613" width="10.6640625" style="403" customWidth="1"/>
    <col min="4614" max="4614" width="12.6640625" style="403" customWidth="1"/>
    <col min="4615" max="4615" width="15.33203125" style="403" customWidth="1"/>
    <col min="4616" max="4616" width="5.6640625" style="403" customWidth="1"/>
    <col min="4617" max="4617" width="9.109375" style="403"/>
    <col min="4618" max="4618" width="13.44140625" style="403" bestFit="1" customWidth="1"/>
    <col min="4619" max="4864" width="9.109375" style="403"/>
    <col min="4865" max="4865" width="7.33203125" style="403" customWidth="1"/>
    <col min="4866" max="4866" width="10.33203125" style="403" customWidth="1"/>
    <col min="4867" max="4867" width="36.6640625" style="403" customWidth="1"/>
    <col min="4868" max="4868" width="6.6640625" style="403" customWidth="1"/>
    <col min="4869" max="4869" width="10.6640625" style="403" customWidth="1"/>
    <col min="4870" max="4870" width="12.6640625" style="403" customWidth="1"/>
    <col min="4871" max="4871" width="15.33203125" style="403" customWidth="1"/>
    <col min="4872" max="4872" width="5.6640625" style="403" customWidth="1"/>
    <col min="4873" max="4873" width="9.109375" style="403"/>
    <col min="4874" max="4874" width="13.44140625" style="403" bestFit="1" customWidth="1"/>
    <col min="4875" max="5120" width="9.109375" style="403"/>
    <col min="5121" max="5121" width="7.33203125" style="403" customWidth="1"/>
    <col min="5122" max="5122" width="10.33203125" style="403" customWidth="1"/>
    <col min="5123" max="5123" width="36.6640625" style="403" customWidth="1"/>
    <col min="5124" max="5124" width="6.6640625" style="403" customWidth="1"/>
    <col min="5125" max="5125" width="10.6640625" style="403" customWidth="1"/>
    <col min="5126" max="5126" width="12.6640625" style="403" customWidth="1"/>
    <col min="5127" max="5127" width="15.33203125" style="403" customWidth="1"/>
    <col min="5128" max="5128" width="5.6640625" style="403" customWidth="1"/>
    <col min="5129" max="5129" width="9.109375" style="403"/>
    <col min="5130" max="5130" width="13.44140625" style="403" bestFit="1" customWidth="1"/>
    <col min="5131" max="5376" width="9.109375" style="403"/>
    <col min="5377" max="5377" width="7.33203125" style="403" customWidth="1"/>
    <col min="5378" max="5378" width="10.33203125" style="403" customWidth="1"/>
    <col min="5379" max="5379" width="36.6640625" style="403" customWidth="1"/>
    <col min="5380" max="5380" width="6.6640625" style="403" customWidth="1"/>
    <col min="5381" max="5381" width="10.6640625" style="403" customWidth="1"/>
    <col min="5382" max="5382" width="12.6640625" style="403" customWidth="1"/>
    <col min="5383" max="5383" width="15.33203125" style="403" customWidth="1"/>
    <col min="5384" max="5384" width="5.6640625" style="403" customWidth="1"/>
    <col min="5385" max="5385" width="9.109375" style="403"/>
    <col min="5386" max="5386" width="13.44140625" style="403" bestFit="1" customWidth="1"/>
    <col min="5387" max="5632" width="9.109375" style="403"/>
    <col min="5633" max="5633" width="7.33203125" style="403" customWidth="1"/>
    <col min="5634" max="5634" width="10.33203125" style="403" customWidth="1"/>
    <col min="5635" max="5635" width="36.6640625" style="403" customWidth="1"/>
    <col min="5636" max="5636" width="6.6640625" style="403" customWidth="1"/>
    <col min="5637" max="5637" width="10.6640625" style="403" customWidth="1"/>
    <col min="5638" max="5638" width="12.6640625" style="403" customWidth="1"/>
    <col min="5639" max="5639" width="15.33203125" style="403" customWidth="1"/>
    <col min="5640" max="5640" width="5.6640625" style="403" customWidth="1"/>
    <col min="5641" max="5641" width="9.109375" style="403"/>
    <col min="5642" max="5642" width="13.44140625" style="403" bestFit="1" customWidth="1"/>
    <col min="5643" max="5888" width="9.109375" style="403"/>
    <col min="5889" max="5889" width="7.33203125" style="403" customWidth="1"/>
    <col min="5890" max="5890" width="10.33203125" style="403" customWidth="1"/>
    <col min="5891" max="5891" width="36.6640625" style="403" customWidth="1"/>
    <col min="5892" max="5892" width="6.6640625" style="403" customWidth="1"/>
    <col min="5893" max="5893" width="10.6640625" style="403" customWidth="1"/>
    <col min="5894" max="5894" width="12.6640625" style="403" customWidth="1"/>
    <col min="5895" max="5895" width="15.33203125" style="403" customWidth="1"/>
    <col min="5896" max="5896" width="5.6640625" style="403" customWidth="1"/>
    <col min="5897" max="5897" width="9.109375" style="403"/>
    <col min="5898" max="5898" width="13.44140625" style="403" bestFit="1" customWidth="1"/>
    <col min="5899" max="6144" width="9.109375" style="403"/>
    <col min="6145" max="6145" width="7.33203125" style="403" customWidth="1"/>
    <col min="6146" max="6146" width="10.33203125" style="403" customWidth="1"/>
    <col min="6147" max="6147" width="36.6640625" style="403" customWidth="1"/>
    <col min="6148" max="6148" width="6.6640625" style="403" customWidth="1"/>
    <col min="6149" max="6149" width="10.6640625" style="403" customWidth="1"/>
    <col min="6150" max="6150" width="12.6640625" style="403" customWidth="1"/>
    <col min="6151" max="6151" width="15.33203125" style="403" customWidth="1"/>
    <col min="6152" max="6152" width="5.6640625" style="403" customWidth="1"/>
    <col min="6153" max="6153" width="9.109375" style="403"/>
    <col min="6154" max="6154" width="13.44140625" style="403" bestFit="1" customWidth="1"/>
    <col min="6155" max="6400" width="9.109375" style="403"/>
    <col min="6401" max="6401" width="7.33203125" style="403" customWidth="1"/>
    <col min="6402" max="6402" width="10.33203125" style="403" customWidth="1"/>
    <col min="6403" max="6403" width="36.6640625" style="403" customWidth="1"/>
    <col min="6404" max="6404" width="6.6640625" style="403" customWidth="1"/>
    <col min="6405" max="6405" width="10.6640625" style="403" customWidth="1"/>
    <col min="6406" max="6406" width="12.6640625" style="403" customWidth="1"/>
    <col min="6407" max="6407" width="15.33203125" style="403" customWidth="1"/>
    <col min="6408" max="6408" width="5.6640625" style="403" customWidth="1"/>
    <col min="6409" max="6409" width="9.109375" style="403"/>
    <col min="6410" max="6410" width="13.44140625" style="403" bestFit="1" customWidth="1"/>
    <col min="6411" max="6656" width="9.109375" style="403"/>
    <col min="6657" max="6657" width="7.33203125" style="403" customWidth="1"/>
    <col min="6658" max="6658" width="10.33203125" style="403" customWidth="1"/>
    <col min="6659" max="6659" width="36.6640625" style="403" customWidth="1"/>
    <col min="6660" max="6660" width="6.6640625" style="403" customWidth="1"/>
    <col min="6661" max="6661" width="10.6640625" style="403" customWidth="1"/>
    <col min="6662" max="6662" width="12.6640625" style="403" customWidth="1"/>
    <col min="6663" max="6663" width="15.33203125" style="403" customWidth="1"/>
    <col min="6664" max="6664" width="5.6640625" style="403" customWidth="1"/>
    <col min="6665" max="6665" width="9.109375" style="403"/>
    <col min="6666" max="6666" width="13.44140625" style="403" bestFit="1" customWidth="1"/>
    <col min="6667" max="6912" width="9.109375" style="403"/>
    <col min="6913" max="6913" width="7.33203125" style="403" customWidth="1"/>
    <col min="6914" max="6914" width="10.33203125" style="403" customWidth="1"/>
    <col min="6915" max="6915" width="36.6640625" style="403" customWidth="1"/>
    <col min="6916" max="6916" width="6.6640625" style="403" customWidth="1"/>
    <col min="6917" max="6917" width="10.6640625" style="403" customWidth="1"/>
    <col min="6918" max="6918" width="12.6640625" style="403" customWidth="1"/>
    <col min="6919" max="6919" width="15.33203125" style="403" customWidth="1"/>
    <col min="6920" max="6920" width="5.6640625" style="403" customWidth="1"/>
    <col min="6921" max="6921" width="9.109375" style="403"/>
    <col min="6922" max="6922" width="13.44140625" style="403" bestFit="1" customWidth="1"/>
    <col min="6923" max="7168" width="9.109375" style="403"/>
    <col min="7169" max="7169" width="7.33203125" style="403" customWidth="1"/>
    <col min="7170" max="7170" width="10.33203125" style="403" customWidth="1"/>
    <col min="7171" max="7171" width="36.6640625" style="403" customWidth="1"/>
    <col min="7172" max="7172" width="6.6640625" style="403" customWidth="1"/>
    <col min="7173" max="7173" width="10.6640625" style="403" customWidth="1"/>
    <col min="7174" max="7174" width="12.6640625" style="403" customWidth="1"/>
    <col min="7175" max="7175" width="15.33203125" style="403" customWidth="1"/>
    <col min="7176" max="7176" width="5.6640625" style="403" customWidth="1"/>
    <col min="7177" max="7177" width="9.109375" style="403"/>
    <col min="7178" max="7178" width="13.44140625" style="403" bestFit="1" customWidth="1"/>
    <col min="7179" max="7424" width="9.109375" style="403"/>
    <col min="7425" max="7425" width="7.33203125" style="403" customWidth="1"/>
    <col min="7426" max="7426" width="10.33203125" style="403" customWidth="1"/>
    <col min="7427" max="7427" width="36.6640625" style="403" customWidth="1"/>
    <col min="7428" max="7428" width="6.6640625" style="403" customWidth="1"/>
    <col min="7429" max="7429" width="10.6640625" style="403" customWidth="1"/>
    <col min="7430" max="7430" width="12.6640625" style="403" customWidth="1"/>
    <col min="7431" max="7431" width="15.33203125" style="403" customWidth="1"/>
    <col min="7432" max="7432" width="5.6640625" style="403" customWidth="1"/>
    <col min="7433" max="7433" width="9.109375" style="403"/>
    <col min="7434" max="7434" width="13.44140625" style="403" bestFit="1" customWidth="1"/>
    <col min="7435" max="7680" width="9.109375" style="403"/>
    <col min="7681" max="7681" width="7.33203125" style="403" customWidth="1"/>
    <col min="7682" max="7682" width="10.33203125" style="403" customWidth="1"/>
    <col min="7683" max="7683" width="36.6640625" style="403" customWidth="1"/>
    <col min="7684" max="7684" width="6.6640625" style="403" customWidth="1"/>
    <col min="7685" max="7685" width="10.6640625" style="403" customWidth="1"/>
    <col min="7686" max="7686" width="12.6640625" style="403" customWidth="1"/>
    <col min="7687" max="7687" width="15.33203125" style="403" customWidth="1"/>
    <col min="7688" max="7688" width="5.6640625" style="403" customWidth="1"/>
    <col min="7689" max="7689" width="9.109375" style="403"/>
    <col min="7690" max="7690" width="13.44140625" style="403" bestFit="1" customWidth="1"/>
    <col min="7691" max="7936" width="9.109375" style="403"/>
    <col min="7937" max="7937" width="7.33203125" style="403" customWidth="1"/>
    <col min="7938" max="7938" width="10.33203125" style="403" customWidth="1"/>
    <col min="7939" max="7939" width="36.6640625" style="403" customWidth="1"/>
    <col min="7940" max="7940" width="6.6640625" style="403" customWidth="1"/>
    <col min="7941" max="7941" width="10.6640625" style="403" customWidth="1"/>
    <col min="7942" max="7942" width="12.6640625" style="403" customWidth="1"/>
    <col min="7943" max="7943" width="15.33203125" style="403" customWidth="1"/>
    <col min="7944" max="7944" width="5.6640625" style="403" customWidth="1"/>
    <col min="7945" max="7945" width="9.109375" style="403"/>
    <col min="7946" max="7946" width="13.44140625" style="403" bestFit="1" customWidth="1"/>
    <col min="7947" max="8192" width="9.109375" style="403"/>
    <col min="8193" max="8193" width="7.33203125" style="403" customWidth="1"/>
    <col min="8194" max="8194" width="10.33203125" style="403" customWidth="1"/>
    <col min="8195" max="8195" width="36.6640625" style="403" customWidth="1"/>
    <col min="8196" max="8196" width="6.6640625" style="403" customWidth="1"/>
    <col min="8197" max="8197" width="10.6640625" style="403" customWidth="1"/>
    <col min="8198" max="8198" width="12.6640625" style="403" customWidth="1"/>
    <col min="8199" max="8199" width="15.33203125" style="403" customWidth="1"/>
    <col min="8200" max="8200" width="5.6640625" style="403" customWidth="1"/>
    <col min="8201" max="8201" width="9.109375" style="403"/>
    <col min="8202" max="8202" width="13.44140625" style="403" bestFit="1" customWidth="1"/>
    <col min="8203" max="8448" width="9.109375" style="403"/>
    <col min="8449" max="8449" width="7.33203125" style="403" customWidth="1"/>
    <col min="8450" max="8450" width="10.33203125" style="403" customWidth="1"/>
    <col min="8451" max="8451" width="36.6640625" style="403" customWidth="1"/>
    <col min="8452" max="8452" width="6.6640625" style="403" customWidth="1"/>
    <col min="8453" max="8453" width="10.6640625" style="403" customWidth="1"/>
    <col min="8454" max="8454" width="12.6640625" style="403" customWidth="1"/>
    <col min="8455" max="8455" width="15.33203125" style="403" customWidth="1"/>
    <col min="8456" max="8456" width="5.6640625" style="403" customWidth="1"/>
    <col min="8457" max="8457" width="9.109375" style="403"/>
    <col min="8458" max="8458" width="13.44140625" style="403" bestFit="1" customWidth="1"/>
    <col min="8459" max="8704" width="9.109375" style="403"/>
    <col min="8705" max="8705" width="7.33203125" style="403" customWidth="1"/>
    <col min="8706" max="8706" width="10.33203125" style="403" customWidth="1"/>
    <col min="8707" max="8707" width="36.6640625" style="403" customWidth="1"/>
    <col min="8708" max="8708" width="6.6640625" style="403" customWidth="1"/>
    <col min="8709" max="8709" width="10.6640625" style="403" customWidth="1"/>
    <col min="8710" max="8710" width="12.6640625" style="403" customWidth="1"/>
    <col min="8711" max="8711" width="15.33203125" style="403" customWidth="1"/>
    <col min="8712" max="8712" width="5.6640625" style="403" customWidth="1"/>
    <col min="8713" max="8713" width="9.109375" style="403"/>
    <col min="8714" max="8714" width="13.44140625" style="403" bestFit="1" customWidth="1"/>
    <col min="8715" max="8960" width="9.109375" style="403"/>
    <col min="8961" max="8961" width="7.33203125" style="403" customWidth="1"/>
    <col min="8962" max="8962" width="10.33203125" style="403" customWidth="1"/>
    <col min="8963" max="8963" width="36.6640625" style="403" customWidth="1"/>
    <col min="8964" max="8964" width="6.6640625" style="403" customWidth="1"/>
    <col min="8965" max="8965" width="10.6640625" style="403" customWidth="1"/>
    <col min="8966" max="8966" width="12.6640625" style="403" customWidth="1"/>
    <col min="8967" max="8967" width="15.33203125" style="403" customWidth="1"/>
    <col min="8968" max="8968" width="5.6640625" style="403" customWidth="1"/>
    <col min="8969" max="8969" width="9.109375" style="403"/>
    <col min="8970" max="8970" width="13.44140625" style="403" bestFit="1" customWidth="1"/>
    <col min="8971" max="9216" width="9.109375" style="403"/>
    <col min="9217" max="9217" width="7.33203125" style="403" customWidth="1"/>
    <col min="9218" max="9218" width="10.33203125" style="403" customWidth="1"/>
    <col min="9219" max="9219" width="36.6640625" style="403" customWidth="1"/>
    <col min="9220" max="9220" width="6.6640625" style="403" customWidth="1"/>
    <col min="9221" max="9221" width="10.6640625" style="403" customWidth="1"/>
    <col min="9222" max="9222" width="12.6640625" style="403" customWidth="1"/>
    <col min="9223" max="9223" width="15.33203125" style="403" customWidth="1"/>
    <col min="9224" max="9224" width="5.6640625" style="403" customWidth="1"/>
    <col min="9225" max="9225" width="9.109375" style="403"/>
    <col min="9226" max="9226" width="13.44140625" style="403" bestFit="1" customWidth="1"/>
    <col min="9227" max="9472" width="9.109375" style="403"/>
    <col min="9473" max="9473" width="7.33203125" style="403" customWidth="1"/>
    <col min="9474" max="9474" width="10.33203125" style="403" customWidth="1"/>
    <col min="9475" max="9475" width="36.6640625" style="403" customWidth="1"/>
    <col min="9476" max="9476" width="6.6640625" style="403" customWidth="1"/>
    <col min="9477" max="9477" width="10.6640625" style="403" customWidth="1"/>
    <col min="9478" max="9478" width="12.6640625" style="403" customWidth="1"/>
    <col min="9479" max="9479" width="15.33203125" style="403" customWidth="1"/>
    <col min="9480" max="9480" width="5.6640625" style="403" customWidth="1"/>
    <col min="9481" max="9481" width="9.109375" style="403"/>
    <col min="9482" max="9482" width="13.44140625" style="403" bestFit="1" customWidth="1"/>
    <col min="9483" max="9728" width="9.109375" style="403"/>
    <col min="9729" max="9729" width="7.33203125" style="403" customWidth="1"/>
    <col min="9730" max="9730" width="10.33203125" style="403" customWidth="1"/>
    <col min="9731" max="9731" width="36.6640625" style="403" customWidth="1"/>
    <col min="9732" max="9732" width="6.6640625" style="403" customWidth="1"/>
    <col min="9733" max="9733" width="10.6640625" style="403" customWidth="1"/>
    <col min="9734" max="9734" width="12.6640625" style="403" customWidth="1"/>
    <col min="9735" max="9735" width="15.33203125" style="403" customWidth="1"/>
    <col min="9736" max="9736" width="5.6640625" style="403" customWidth="1"/>
    <col min="9737" max="9737" width="9.109375" style="403"/>
    <col min="9738" max="9738" width="13.44140625" style="403" bestFit="1" customWidth="1"/>
    <col min="9739" max="9984" width="9.109375" style="403"/>
    <col min="9985" max="9985" width="7.33203125" style="403" customWidth="1"/>
    <col min="9986" max="9986" width="10.33203125" style="403" customWidth="1"/>
    <col min="9987" max="9987" width="36.6640625" style="403" customWidth="1"/>
    <col min="9988" max="9988" width="6.6640625" style="403" customWidth="1"/>
    <col min="9989" max="9989" width="10.6640625" style="403" customWidth="1"/>
    <col min="9990" max="9990" width="12.6640625" style="403" customWidth="1"/>
    <col min="9991" max="9991" width="15.33203125" style="403" customWidth="1"/>
    <col min="9992" max="9992" width="5.6640625" style="403" customWidth="1"/>
    <col min="9993" max="9993" width="9.109375" style="403"/>
    <col min="9994" max="9994" width="13.44140625" style="403" bestFit="1" customWidth="1"/>
    <col min="9995" max="10240" width="9.109375" style="403"/>
    <col min="10241" max="10241" width="7.33203125" style="403" customWidth="1"/>
    <col min="10242" max="10242" width="10.33203125" style="403" customWidth="1"/>
    <col min="10243" max="10243" width="36.6640625" style="403" customWidth="1"/>
    <col min="10244" max="10244" width="6.6640625" style="403" customWidth="1"/>
    <col min="10245" max="10245" width="10.6640625" style="403" customWidth="1"/>
    <col min="10246" max="10246" width="12.6640625" style="403" customWidth="1"/>
    <col min="10247" max="10247" width="15.33203125" style="403" customWidth="1"/>
    <col min="10248" max="10248" width="5.6640625" style="403" customWidth="1"/>
    <col min="10249" max="10249" width="9.109375" style="403"/>
    <col min="10250" max="10250" width="13.44140625" style="403" bestFit="1" customWidth="1"/>
    <col min="10251" max="10496" width="9.109375" style="403"/>
    <col min="10497" max="10497" width="7.33203125" style="403" customWidth="1"/>
    <col min="10498" max="10498" width="10.33203125" style="403" customWidth="1"/>
    <col min="10499" max="10499" width="36.6640625" style="403" customWidth="1"/>
    <col min="10500" max="10500" width="6.6640625" style="403" customWidth="1"/>
    <col min="10501" max="10501" width="10.6640625" style="403" customWidth="1"/>
    <col min="10502" max="10502" width="12.6640625" style="403" customWidth="1"/>
    <col min="10503" max="10503" width="15.33203125" style="403" customWidth="1"/>
    <col min="10504" max="10504" width="5.6640625" style="403" customWidth="1"/>
    <col min="10505" max="10505" width="9.109375" style="403"/>
    <col min="10506" max="10506" width="13.44140625" style="403" bestFit="1" customWidth="1"/>
    <col min="10507" max="10752" width="9.109375" style="403"/>
    <col min="10753" max="10753" width="7.33203125" style="403" customWidth="1"/>
    <col min="10754" max="10754" width="10.33203125" style="403" customWidth="1"/>
    <col min="10755" max="10755" width="36.6640625" style="403" customWidth="1"/>
    <col min="10756" max="10756" width="6.6640625" style="403" customWidth="1"/>
    <col min="10757" max="10757" width="10.6640625" style="403" customWidth="1"/>
    <col min="10758" max="10758" width="12.6640625" style="403" customWidth="1"/>
    <col min="10759" max="10759" width="15.33203125" style="403" customWidth="1"/>
    <col min="10760" max="10760" width="5.6640625" style="403" customWidth="1"/>
    <col min="10761" max="10761" width="9.109375" style="403"/>
    <col min="10762" max="10762" width="13.44140625" style="403" bestFit="1" customWidth="1"/>
    <col min="10763" max="11008" width="9.109375" style="403"/>
    <col min="11009" max="11009" width="7.33203125" style="403" customWidth="1"/>
    <col min="11010" max="11010" width="10.33203125" style="403" customWidth="1"/>
    <col min="11011" max="11011" width="36.6640625" style="403" customWidth="1"/>
    <col min="11012" max="11012" width="6.6640625" style="403" customWidth="1"/>
    <col min="11013" max="11013" width="10.6640625" style="403" customWidth="1"/>
    <col min="11014" max="11014" width="12.6640625" style="403" customWidth="1"/>
    <col min="11015" max="11015" width="15.33203125" style="403" customWidth="1"/>
    <col min="11016" max="11016" width="5.6640625" style="403" customWidth="1"/>
    <col min="11017" max="11017" width="9.109375" style="403"/>
    <col min="11018" max="11018" width="13.44140625" style="403" bestFit="1" customWidth="1"/>
    <col min="11019" max="11264" width="9.109375" style="403"/>
    <col min="11265" max="11265" width="7.33203125" style="403" customWidth="1"/>
    <col min="11266" max="11266" width="10.33203125" style="403" customWidth="1"/>
    <col min="11267" max="11267" width="36.6640625" style="403" customWidth="1"/>
    <col min="11268" max="11268" width="6.6640625" style="403" customWidth="1"/>
    <col min="11269" max="11269" width="10.6640625" style="403" customWidth="1"/>
    <col min="11270" max="11270" width="12.6640625" style="403" customWidth="1"/>
    <col min="11271" max="11271" width="15.33203125" style="403" customWidth="1"/>
    <col min="11272" max="11272" width="5.6640625" style="403" customWidth="1"/>
    <col min="11273" max="11273" width="9.109375" style="403"/>
    <col min="11274" max="11274" width="13.44140625" style="403" bestFit="1" customWidth="1"/>
    <col min="11275" max="11520" width="9.109375" style="403"/>
    <col min="11521" max="11521" width="7.33203125" style="403" customWidth="1"/>
    <col min="11522" max="11522" width="10.33203125" style="403" customWidth="1"/>
    <col min="11523" max="11523" width="36.6640625" style="403" customWidth="1"/>
    <col min="11524" max="11524" width="6.6640625" style="403" customWidth="1"/>
    <col min="11525" max="11525" width="10.6640625" style="403" customWidth="1"/>
    <col min="11526" max="11526" width="12.6640625" style="403" customWidth="1"/>
    <col min="11527" max="11527" width="15.33203125" style="403" customWidth="1"/>
    <col min="11528" max="11528" width="5.6640625" style="403" customWidth="1"/>
    <col min="11529" max="11529" width="9.109375" style="403"/>
    <col min="11530" max="11530" width="13.44140625" style="403" bestFit="1" customWidth="1"/>
    <col min="11531" max="11776" width="9.109375" style="403"/>
    <col min="11777" max="11777" width="7.33203125" style="403" customWidth="1"/>
    <col min="11778" max="11778" width="10.33203125" style="403" customWidth="1"/>
    <col min="11779" max="11779" width="36.6640625" style="403" customWidth="1"/>
    <col min="11780" max="11780" width="6.6640625" style="403" customWidth="1"/>
    <col min="11781" max="11781" width="10.6640625" style="403" customWidth="1"/>
    <col min="11782" max="11782" width="12.6640625" style="403" customWidth="1"/>
    <col min="11783" max="11783" width="15.33203125" style="403" customWidth="1"/>
    <col min="11784" max="11784" width="5.6640625" style="403" customWidth="1"/>
    <col min="11785" max="11785" width="9.109375" style="403"/>
    <col min="11786" max="11786" width="13.44140625" style="403" bestFit="1" customWidth="1"/>
    <col min="11787" max="12032" width="9.109375" style="403"/>
    <col min="12033" max="12033" width="7.33203125" style="403" customWidth="1"/>
    <col min="12034" max="12034" width="10.33203125" style="403" customWidth="1"/>
    <col min="12035" max="12035" width="36.6640625" style="403" customWidth="1"/>
    <col min="12036" max="12036" width="6.6640625" style="403" customWidth="1"/>
    <col min="12037" max="12037" width="10.6640625" style="403" customWidth="1"/>
    <col min="12038" max="12038" width="12.6640625" style="403" customWidth="1"/>
    <col min="12039" max="12039" width="15.33203125" style="403" customWidth="1"/>
    <col min="12040" max="12040" width="5.6640625" style="403" customWidth="1"/>
    <col min="12041" max="12041" width="9.109375" style="403"/>
    <col min="12042" max="12042" width="13.44140625" style="403" bestFit="1" customWidth="1"/>
    <col min="12043" max="12288" width="9.109375" style="403"/>
    <col min="12289" max="12289" width="7.33203125" style="403" customWidth="1"/>
    <col min="12290" max="12290" width="10.33203125" style="403" customWidth="1"/>
    <col min="12291" max="12291" width="36.6640625" style="403" customWidth="1"/>
    <col min="12292" max="12292" width="6.6640625" style="403" customWidth="1"/>
    <col min="12293" max="12293" width="10.6640625" style="403" customWidth="1"/>
    <col min="12294" max="12294" width="12.6640625" style="403" customWidth="1"/>
    <col min="12295" max="12295" width="15.33203125" style="403" customWidth="1"/>
    <col min="12296" max="12296" width="5.6640625" style="403" customWidth="1"/>
    <col min="12297" max="12297" width="9.109375" style="403"/>
    <col min="12298" max="12298" width="13.44140625" style="403" bestFit="1" customWidth="1"/>
    <col min="12299" max="12544" width="9.109375" style="403"/>
    <col min="12545" max="12545" width="7.33203125" style="403" customWidth="1"/>
    <col min="12546" max="12546" width="10.33203125" style="403" customWidth="1"/>
    <col min="12547" max="12547" width="36.6640625" style="403" customWidth="1"/>
    <col min="12548" max="12548" width="6.6640625" style="403" customWidth="1"/>
    <col min="12549" max="12549" width="10.6640625" style="403" customWidth="1"/>
    <col min="12550" max="12550" width="12.6640625" style="403" customWidth="1"/>
    <col min="12551" max="12551" width="15.33203125" style="403" customWidth="1"/>
    <col min="12552" max="12552" width="5.6640625" style="403" customWidth="1"/>
    <col min="12553" max="12553" width="9.109375" style="403"/>
    <col min="12554" max="12554" width="13.44140625" style="403" bestFit="1" customWidth="1"/>
    <col min="12555" max="12800" width="9.109375" style="403"/>
    <col min="12801" max="12801" width="7.33203125" style="403" customWidth="1"/>
    <col min="12802" max="12802" width="10.33203125" style="403" customWidth="1"/>
    <col min="12803" max="12803" width="36.6640625" style="403" customWidth="1"/>
    <col min="12804" max="12804" width="6.6640625" style="403" customWidth="1"/>
    <col min="12805" max="12805" width="10.6640625" style="403" customWidth="1"/>
    <col min="12806" max="12806" width="12.6640625" style="403" customWidth="1"/>
    <col min="12807" max="12807" width="15.33203125" style="403" customWidth="1"/>
    <col min="12808" max="12808" width="5.6640625" style="403" customWidth="1"/>
    <col min="12809" max="12809" width="9.109375" style="403"/>
    <col min="12810" max="12810" width="13.44140625" style="403" bestFit="1" customWidth="1"/>
    <col min="12811" max="13056" width="9.109375" style="403"/>
    <col min="13057" max="13057" width="7.33203125" style="403" customWidth="1"/>
    <col min="13058" max="13058" width="10.33203125" style="403" customWidth="1"/>
    <col min="13059" max="13059" width="36.6640625" style="403" customWidth="1"/>
    <col min="13060" max="13060" width="6.6640625" style="403" customWidth="1"/>
    <col min="13061" max="13061" width="10.6640625" style="403" customWidth="1"/>
    <col min="13062" max="13062" width="12.6640625" style="403" customWidth="1"/>
    <col min="13063" max="13063" width="15.33203125" style="403" customWidth="1"/>
    <col min="13064" max="13064" width="5.6640625" style="403" customWidth="1"/>
    <col min="13065" max="13065" width="9.109375" style="403"/>
    <col min="13066" max="13066" width="13.44140625" style="403" bestFit="1" customWidth="1"/>
    <col min="13067" max="13312" width="9.109375" style="403"/>
    <col min="13313" max="13313" width="7.33203125" style="403" customWidth="1"/>
    <col min="13314" max="13314" width="10.33203125" style="403" customWidth="1"/>
    <col min="13315" max="13315" width="36.6640625" style="403" customWidth="1"/>
    <col min="13316" max="13316" width="6.6640625" style="403" customWidth="1"/>
    <col min="13317" max="13317" width="10.6640625" style="403" customWidth="1"/>
    <col min="13318" max="13318" width="12.6640625" style="403" customWidth="1"/>
    <col min="13319" max="13319" width="15.33203125" style="403" customWidth="1"/>
    <col min="13320" max="13320" width="5.6640625" style="403" customWidth="1"/>
    <col min="13321" max="13321" width="9.109375" style="403"/>
    <col min="13322" max="13322" width="13.44140625" style="403" bestFit="1" customWidth="1"/>
    <col min="13323" max="13568" width="9.109375" style="403"/>
    <col min="13569" max="13569" width="7.33203125" style="403" customWidth="1"/>
    <col min="13570" max="13570" width="10.33203125" style="403" customWidth="1"/>
    <col min="13571" max="13571" width="36.6640625" style="403" customWidth="1"/>
    <col min="13572" max="13572" width="6.6640625" style="403" customWidth="1"/>
    <col min="13573" max="13573" width="10.6640625" style="403" customWidth="1"/>
    <col min="13574" max="13574" width="12.6640625" style="403" customWidth="1"/>
    <col min="13575" max="13575" width="15.33203125" style="403" customWidth="1"/>
    <col min="13576" max="13576" width="5.6640625" style="403" customWidth="1"/>
    <col min="13577" max="13577" width="9.109375" style="403"/>
    <col min="13578" max="13578" width="13.44140625" style="403" bestFit="1" customWidth="1"/>
    <col min="13579" max="13824" width="9.109375" style="403"/>
    <col min="13825" max="13825" width="7.33203125" style="403" customWidth="1"/>
    <col min="13826" max="13826" width="10.33203125" style="403" customWidth="1"/>
    <col min="13827" max="13827" width="36.6640625" style="403" customWidth="1"/>
    <col min="13828" max="13828" width="6.6640625" style="403" customWidth="1"/>
    <col min="13829" max="13829" width="10.6640625" style="403" customWidth="1"/>
    <col min="13830" max="13830" width="12.6640625" style="403" customWidth="1"/>
    <col min="13831" max="13831" width="15.33203125" style="403" customWidth="1"/>
    <col min="13832" max="13832" width="5.6640625" style="403" customWidth="1"/>
    <col min="13833" max="13833" width="9.109375" style="403"/>
    <col min="13834" max="13834" width="13.44140625" style="403" bestFit="1" customWidth="1"/>
    <col min="13835" max="14080" width="9.109375" style="403"/>
    <col min="14081" max="14081" width="7.33203125" style="403" customWidth="1"/>
    <col min="14082" max="14082" width="10.33203125" style="403" customWidth="1"/>
    <col min="14083" max="14083" width="36.6640625" style="403" customWidth="1"/>
    <col min="14084" max="14084" width="6.6640625" style="403" customWidth="1"/>
    <col min="14085" max="14085" width="10.6640625" style="403" customWidth="1"/>
    <col min="14086" max="14086" width="12.6640625" style="403" customWidth="1"/>
    <col min="14087" max="14087" width="15.33203125" style="403" customWidth="1"/>
    <col min="14088" max="14088" width="5.6640625" style="403" customWidth="1"/>
    <col min="14089" max="14089" width="9.109375" style="403"/>
    <col min="14090" max="14090" width="13.44140625" style="403" bestFit="1" customWidth="1"/>
    <col min="14091" max="14336" width="9.109375" style="403"/>
    <col min="14337" max="14337" width="7.33203125" style="403" customWidth="1"/>
    <col min="14338" max="14338" width="10.33203125" style="403" customWidth="1"/>
    <col min="14339" max="14339" width="36.6640625" style="403" customWidth="1"/>
    <col min="14340" max="14340" width="6.6640625" style="403" customWidth="1"/>
    <col min="14341" max="14341" width="10.6640625" style="403" customWidth="1"/>
    <col min="14342" max="14342" width="12.6640625" style="403" customWidth="1"/>
    <col min="14343" max="14343" width="15.33203125" style="403" customWidth="1"/>
    <col min="14344" max="14344" width="5.6640625" style="403" customWidth="1"/>
    <col min="14345" max="14345" width="9.109375" style="403"/>
    <col min="14346" max="14346" width="13.44140625" style="403" bestFit="1" customWidth="1"/>
    <col min="14347" max="14592" width="9.109375" style="403"/>
    <col min="14593" max="14593" width="7.33203125" style="403" customWidth="1"/>
    <col min="14594" max="14594" width="10.33203125" style="403" customWidth="1"/>
    <col min="14595" max="14595" width="36.6640625" style="403" customWidth="1"/>
    <col min="14596" max="14596" width="6.6640625" style="403" customWidth="1"/>
    <col min="14597" max="14597" width="10.6640625" style="403" customWidth="1"/>
    <col min="14598" max="14598" width="12.6640625" style="403" customWidth="1"/>
    <col min="14599" max="14599" width="15.33203125" style="403" customWidth="1"/>
    <col min="14600" max="14600" width="5.6640625" style="403" customWidth="1"/>
    <col min="14601" max="14601" width="9.109375" style="403"/>
    <col min="14602" max="14602" width="13.44140625" style="403" bestFit="1" customWidth="1"/>
    <col min="14603" max="14848" width="9.109375" style="403"/>
    <col min="14849" max="14849" width="7.33203125" style="403" customWidth="1"/>
    <col min="14850" max="14850" width="10.33203125" style="403" customWidth="1"/>
    <col min="14851" max="14851" width="36.6640625" style="403" customWidth="1"/>
    <col min="14852" max="14852" width="6.6640625" style="403" customWidth="1"/>
    <col min="14853" max="14853" width="10.6640625" style="403" customWidth="1"/>
    <col min="14854" max="14854" width="12.6640625" style="403" customWidth="1"/>
    <col min="14855" max="14855" width="15.33203125" style="403" customWidth="1"/>
    <col min="14856" max="14856" width="5.6640625" style="403" customWidth="1"/>
    <col min="14857" max="14857" width="9.109375" style="403"/>
    <col min="14858" max="14858" width="13.44140625" style="403" bestFit="1" customWidth="1"/>
    <col min="14859" max="15104" width="9.109375" style="403"/>
    <col min="15105" max="15105" width="7.33203125" style="403" customWidth="1"/>
    <col min="15106" max="15106" width="10.33203125" style="403" customWidth="1"/>
    <col min="15107" max="15107" width="36.6640625" style="403" customWidth="1"/>
    <col min="15108" max="15108" width="6.6640625" style="403" customWidth="1"/>
    <col min="15109" max="15109" width="10.6640625" style="403" customWidth="1"/>
    <col min="15110" max="15110" width="12.6640625" style="403" customWidth="1"/>
    <col min="15111" max="15111" width="15.33203125" style="403" customWidth="1"/>
    <col min="15112" max="15112" width="5.6640625" style="403" customWidth="1"/>
    <col min="15113" max="15113" width="9.109375" style="403"/>
    <col min="15114" max="15114" width="13.44140625" style="403" bestFit="1" customWidth="1"/>
    <col min="15115" max="15360" width="9.109375" style="403"/>
    <col min="15361" max="15361" width="7.33203125" style="403" customWidth="1"/>
    <col min="15362" max="15362" width="10.33203125" style="403" customWidth="1"/>
    <col min="15363" max="15363" width="36.6640625" style="403" customWidth="1"/>
    <col min="15364" max="15364" width="6.6640625" style="403" customWidth="1"/>
    <col min="15365" max="15365" width="10.6640625" style="403" customWidth="1"/>
    <col min="15366" max="15366" width="12.6640625" style="403" customWidth="1"/>
    <col min="15367" max="15367" width="15.33203125" style="403" customWidth="1"/>
    <col min="15368" max="15368" width="5.6640625" style="403" customWidth="1"/>
    <col min="15369" max="15369" width="9.109375" style="403"/>
    <col min="15370" max="15370" width="13.44140625" style="403" bestFit="1" customWidth="1"/>
    <col min="15371" max="15616" width="9.109375" style="403"/>
    <col min="15617" max="15617" width="7.33203125" style="403" customWidth="1"/>
    <col min="15618" max="15618" width="10.33203125" style="403" customWidth="1"/>
    <col min="15619" max="15619" width="36.6640625" style="403" customWidth="1"/>
    <col min="15620" max="15620" width="6.6640625" style="403" customWidth="1"/>
    <col min="15621" max="15621" width="10.6640625" style="403" customWidth="1"/>
    <col min="15622" max="15622" width="12.6640625" style="403" customWidth="1"/>
    <col min="15623" max="15623" width="15.33203125" style="403" customWidth="1"/>
    <col min="15624" max="15624" width="5.6640625" style="403" customWidth="1"/>
    <col min="15625" max="15625" width="9.109375" style="403"/>
    <col min="15626" max="15626" width="13.44140625" style="403" bestFit="1" customWidth="1"/>
    <col min="15627" max="15872" width="9.109375" style="403"/>
    <col min="15873" max="15873" width="7.33203125" style="403" customWidth="1"/>
    <col min="15874" max="15874" width="10.33203125" style="403" customWidth="1"/>
    <col min="15875" max="15875" width="36.6640625" style="403" customWidth="1"/>
    <col min="15876" max="15876" width="6.6640625" style="403" customWidth="1"/>
    <col min="15877" max="15877" width="10.6640625" style="403" customWidth="1"/>
    <col min="15878" max="15878" width="12.6640625" style="403" customWidth="1"/>
    <col min="15879" max="15879" width="15.33203125" style="403" customWidth="1"/>
    <col min="15880" max="15880" width="5.6640625" style="403" customWidth="1"/>
    <col min="15881" max="15881" width="9.109375" style="403"/>
    <col min="15882" max="15882" width="13.44140625" style="403" bestFit="1" customWidth="1"/>
    <col min="15883" max="16128" width="9.109375" style="403"/>
    <col min="16129" max="16129" width="7.33203125" style="403" customWidth="1"/>
    <col min="16130" max="16130" width="10.33203125" style="403" customWidth="1"/>
    <col min="16131" max="16131" width="36.6640625" style="403" customWidth="1"/>
    <col min="16132" max="16132" width="6.6640625" style="403" customWidth="1"/>
    <col min="16133" max="16133" width="10.6640625" style="403" customWidth="1"/>
    <col min="16134" max="16134" width="12.6640625" style="403" customWidth="1"/>
    <col min="16135" max="16135" width="15.33203125" style="403" customWidth="1"/>
    <col min="16136" max="16136" width="5.6640625" style="403" customWidth="1"/>
    <col min="16137" max="16137" width="9.109375" style="403"/>
    <col min="16138" max="16138" width="13.44140625" style="403" bestFit="1" customWidth="1"/>
    <col min="16139" max="16383" width="9.109375" style="403"/>
    <col min="16384" max="16384" width="9.109375" style="403" customWidth="1"/>
  </cols>
  <sheetData>
    <row r="1" spans="1:7" ht="15" thickBot="1"/>
    <row r="2" spans="1:7" s="396" customFormat="1" ht="27.75" customHeight="1" thickBot="1">
      <c r="A2" s="390" t="s">
        <v>42</v>
      </c>
      <c r="B2" s="391" t="s">
        <v>43</v>
      </c>
      <c r="C2" s="392" t="s">
        <v>44</v>
      </c>
      <c r="D2" s="393" t="s">
        <v>45</v>
      </c>
      <c r="E2" s="394" t="s">
        <v>46</v>
      </c>
      <c r="F2" s="784" t="s">
        <v>48</v>
      </c>
      <c r="G2" s="395" t="s">
        <v>49</v>
      </c>
    </row>
    <row r="3" spans="1:7" ht="26.4">
      <c r="A3" s="397"/>
      <c r="B3" s="398" t="s">
        <v>759</v>
      </c>
      <c r="C3" s="399" t="s">
        <v>760</v>
      </c>
      <c r="D3" s="400"/>
      <c r="E3" s="401"/>
      <c r="F3" s="777"/>
      <c r="G3" s="402"/>
    </row>
    <row r="4" spans="1:7">
      <c r="A4" s="405"/>
      <c r="B4" s="406"/>
      <c r="C4" s="407" t="s">
        <v>761</v>
      </c>
      <c r="D4" s="408"/>
      <c r="E4" s="409"/>
      <c r="F4" s="777"/>
      <c r="G4" s="410"/>
    </row>
    <row r="5" spans="1:7">
      <c r="A5" s="411" t="s">
        <v>762</v>
      </c>
      <c r="B5" s="412" t="s">
        <v>244</v>
      </c>
      <c r="C5" s="413" t="s">
        <v>763</v>
      </c>
      <c r="D5" s="408"/>
      <c r="E5" s="409"/>
      <c r="F5" s="777"/>
      <c r="G5" s="410"/>
    </row>
    <row r="6" spans="1:7">
      <c r="A6" s="411" t="s">
        <v>764</v>
      </c>
      <c r="B6" s="412"/>
      <c r="C6" s="414" t="s">
        <v>765</v>
      </c>
      <c r="D6" s="408" t="s">
        <v>58</v>
      </c>
      <c r="E6" s="409">
        <v>2</v>
      </c>
      <c r="F6" s="702"/>
      <c r="G6" s="410"/>
    </row>
    <row r="7" spans="1:7">
      <c r="A7" s="411" t="s">
        <v>766</v>
      </c>
      <c r="B7" s="412"/>
      <c r="C7" s="414" t="s">
        <v>767</v>
      </c>
      <c r="D7" s="408" t="s">
        <v>58</v>
      </c>
      <c r="E7" s="409">
        <v>2</v>
      </c>
      <c r="F7" s="702"/>
      <c r="G7" s="410"/>
    </row>
    <row r="8" spans="1:7">
      <c r="A8" s="405"/>
      <c r="B8" s="412"/>
      <c r="C8" s="414"/>
      <c r="D8" s="408"/>
      <c r="E8" s="409"/>
      <c r="F8" s="777"/>
      <c r="G8" s="410"/>
    </row>
    <row r="9" spans="1:7" ht="26.4">
      <c r="A9" s="405" t="s">
        <v>768</v>
      </c>
      <c r="B9" s="412" t="s">
        <v>341</v>
      </c>
      <c r="C9" s="415" t="s">
        <v>769</v>
      </c>
      <c r="D9" s="408"/>
      <c r="E9" s="409"/>
      <c r="F9" s="777"/>
      <c r="G9" s="410"/>
    </row>
    <row r="10" spans="1:7" ht="27">
      <c r="A10" s="416" t="s">
        <v>770</v>
      </c>
      <c r="B10" s="417"/>
      <c r="C10" s="414" t="s">
        <v>771</v>
      </c>
      <c r="D10" s="408" t="s">
        <v>250</v>
      </c>
      <c r="E10" s="418">
        <v>55</v>
      </c>
      <c r="F10" s="702"/>
      <c r="G10" s="410"/>
    </row>
    <row r="11" spans="1:7" s="419" customFormat="1">
      <c r="A11" s="416"/>
      <c r="B11" s="417"/>
      <c r="C11" s="414"/>
      <c r="D11" s="408"/>
      <c r="E11" s="418"/>
      <c r="F11" s="895"/>
      <c r="G11" s="410"/>
    </row>
    <row r="12" spans="1:7">
      <c r="A12" s="416" t="s">
        <v>772</v>
      </c>
      <c r="B12" s="417" t="s">
        <v>744</v>
      </c>
      <c r="C12" s="413" t="s">
        <v>773</v>
      </c>
      <c r="D12" s="408"/>
      <c r="E12" s="418"/>
      <c r="F12" s="895"/>
      <c r="G12" s="410"/>
    </row>
    <row r="13" spans="1:7" s="419" customFormat="1" ht="26.4">
      <c r="A13" s="416" t="s">
        <v>774</v>
      </c>
      <c r="B13" s="417"/>
      <c r="C13" s="414" t="s">
        <v>775</v>
      </c>
      <c r="D13" s="408" t="s">
        <v>250</v>
      </c>
      <c r="E13" s="418">
        <v>55</v>
      </c>
      <c r="F13" s="702"/>
      <c r="G13" s="410"/>
    </row>
    <row r="14" spans="1:7" s="419" customFormat="1">
      <c r="A14" s="416"/>
      <c r="B14" s="417"/>
      <c r="C14" s="414"/>
      <c r="D14" s="408"/>
      <c r="E14" s="418"/>
      <c r="F14" s="895"/>
      <c r="G14" s="410"/>
    </row>
    <row r="15" spans="1:7" ht="26.4">
      <c r="A15" s="896" t="s">
        <v>776</v>
      </c>
      <c r="B15" s="897" t="s">
        <v>360</v>
      </c>
      <c r="C15" s="415" t="s">
        <v>777</v>
      </c>
      <c r="D15" s="408"/>
      <c r="E15" s="898"/>
      <c r="F15" s="895"/>
      <c r="G15" s="410"/>
    </row>
    <row r="16" spans="1:7" ht="27">
      <c r="A16" s="899" t="s">
        <v>778</v>
      </c>
      <c r="B16" s="897"/>
      <c r="C16" s="414" t="s">
        <v>779</v>
      </c>
      <c r="D16" s="408" t="s">
        <v>780</v>
      </c>
      <c r="E16" s="898">
        <v>53</v>
      </c>
      <c r="F16" s="702"/>
      <c r="G16" s="410"/>
    </row>
    <row r="17" spans="1:7" ht="15" customHeight="1">
      <c r="A17" s="899" t="s">
        <v>781</v>
      </c>
      <c r="B17" s="420"/>
      <c r="C17" s="414" t="s">
        <v>782</v>
      </c>
      <c r="D17" s="408" t="s">
        <v>780</v>
      </c>
      <c r="E17" s="898">
        <v>13.25</v>
      </c>
      <c r="F17" s="702"/>
      <c r="G17" s="410"/>
    </row>
    <row r="18" spans="1:7" ht="27">
      <c r="A18" s="896" t="s">
        <v>783</v>
      </c>
      <c r="B18" s="897"/>
      <c r="C18" s="414" t="s">
        <v>784</v>
      </c>
      <c r="D18" s="408" t="s">
        <v>780</v>
      </c>
      <c r="E18" s="898">
        <v>13.25</v>
      </c>
      <c r="F18" s="702"/>
      <c r="G18" s="410"/>
    </row>
    <row r="19" spans="1:7">
      <c r="A19" s="421"/>
      <c r="B19" s="420"/>
      <c r="C19" s="414"/>
      <c r="D19" s="408"/>
      <c r="E19" s="898"/>
      <c r="F19" s="895"/>
      <c r="G19" s="410"/>
    </row>
    <row r="20" spans="1:7" ht="27">
      <c r="A20" s="896" t="s">
        <v>785</v>
      </c>
      <c r="B20" s="897" t="s">
        <v>786</v>
      </c>
      <c r="C20" s="413" t="s">
        <v>787</v>
      </c>
      <c r="D20" s="408"/>
      <c r="E20" s="898"/>
      <c r="F20" s="895"/>
      <c r="G20" s="410"/>
    </row>
    <row r="21" spans="1:7" ht="27">
      <c r="A21" s="896" t="s">
        <v>788</v>
      </c>
      <c r="B21" s="420"/>
      <c r="C21" s="414" t="s">
        <v>789</v>
      </c>
      <c r="D21" s="408" t="s">
        <v>377</v>
      </c>
      <c r="E21" s="898">
        <v>2</v>
      </c>
      <c r="F21" s="702"/>
      <c r="G21" s="410"/>
    </row>
    <row r="22" spans="1:7">
      <c r="A22" s="896" t="s">
        <v>790</v>
      </c>
      <c r="B22" s="420"/>
      <c r="C22" s="414" t="s">
        <v>791</v>
      </c>
      <c r="D22" s="408" t="s">
        <v>792</v>
      </c>
      <c r="E22" s="898">
        <v>2</v>
      </c>
      <c r="F22" s="702"/>
      <c r="G22" s="410"/>
    </row>
    <row r="23" spans="1:7" ht="26.4">
      <c r="A23" s="896" t="s">
        <v>793</v>
      </c>
      <c r="B23" s="420"/>
      <c r="C23" s="407" t="s">
        <v>794</v>
      </c>
      <c r="D23" s="408" t="s">
        <v>780</v>
      </c>
      <c r="E23" s="898">
        <v>32.924241195856972</v>
      </c>
      <c r="F23" s="702"/>
      <c r="G23" s="410"/>
    </row>
    <row r="24" spans="1:7">
      <c r="A24" s="896"/>
      <c r="B24" s="420"/>
      <c r="C24" s="407"/>
      <c r="D24" s="408"/>
      <c r="E24" s="898"/>
      <c r="F24" s="895"/>
      <c r="G24" s="410"/>
    </row>
    <row r="25" spans="1:7">
      <c r="A25" s="896"/>
      <c r="B25" s="420"/>
      <c r="C25" s="407"/>
      <c r="D25" s="408"/>
      <c r="E25" s="898"/>
      <c r="F25" s="895"/>
      <c r="G25" s="410"/>
    </row>
    <row r="26" spans="1:7">
      <c r="A26" s="896"/>
      <c r="B26" s="420"/>
      <c r="C26" s="407"/>
      <c r="D26" s="408"/>
      <c r="E26" s="898"/>
      <c r="F26" s="895"/>
      <c r="G26" s="410"/>
    </row>
    <row r="27" spans="1:7">
      <c r="A27" s="896"/>
      <c r="B27" s="420"/>
      <c r="C27" s="407"/>
      <c r="D27" s="408"/>
      <c r="E27" s="898"/>
      <c r="F27" s="895"/>
      <c r="G27" s="410"/>
    </row>
    <row r="28" spans="1:7">
      <c r="A28" s="896"/>
      <c r="B28" s="420"/>
      <c r="C28" s="407"/>
      <c r="D28" s="408"/>
      <c r="E28" s="898"/>
      <c r="F28" s="895"/>
      <c r="G28" s="410"/>
    </row>
    <row r="29" spans="1:7">
      <c r="A29" s="896"/>
      <c r="B29" s="420"/>
      <c r="C29" s="407"/>
      <c r="D29" s="408"/>
      <c r="E29" s="898"/>
      <c r="F29" s="895"/>
      <c r="G29" s="410"/>
    </row>
    <row r="30" spans="1:7">
      <c r="A30" s="896"/>
      <c r="B30" s="420"/>
      <c r="C30" s="407"/>
      <c r="D30" s="408"/>
      <c r="E30" s="898"/>
      <c r="F30" s="895"/>
      <c r="G30" s="410"/>
    </row>
    <row r="31" spans="1:7">
      <c r="A31" s="896"/>
      <c r="B31" s="420"/>
      <c r="C31" s="407"/>
      <c r="D31" s="408"/>
      <c r="E31" s="898"/>
      <c r="F31" s="895"/>
      <c r="G31" s="410"/>
    </row>
    <row r="32" spans="1:7">
      <c r="A32" s="896"/>
      <c r="B32" s="420"/>
      <c r="C32" s="407"/>
      <c r="D32" s="408"/>
      <c r="E32" s="898"/>
      <c r="F32" s="895"/>
      <c r="G32" s="410"/>
    </row>
    <row r="33" spans="1:7">
      <c r="A33" s="896"/>
      <c r="B33" s="420"/>
      <c r="C33" s="407"/>
      <c r="D33" s="408"/>
      <c r="E33" s="898"/>
      <c r="F33" s="895"/>
      <c r="G33" s="410"/>
    </row>
    <row r="34" spans="1:7">
      <c r="A34" s="896"/>
      <c r="B34" s="420"/>
      <c r="C34" s="407"/>
      <c r="D34" s="408"/>
      <c r="E34" s="898"/>
      <c r="F34" s="895"/>
      <c r="G34" s="410"/>
    </row>
    <row r="35" spans="1:7">
      <c r="A35" s="896"/>
      <c r="B35" s="420"/>
      <c r="C35" s="407"/>
      <c r="D35" s="408"/>
      <c r="E35" s="898"/>
      <c r="F35" s="895"/>
      <c r="G35" s="410"/>
    </row>
    <row r="36" spans="1:7">
      <c r="A36" s="896"/>
      <c r="B36" s="420"/>
      <c r="C36" s="407"/>
      <c r="D36" s="408"/>
      <c r="E36" s="898"/>
      <c r="F36" s="895"/>
      <c r="G36" s="410"/>
    </row>
    <row r="37" spans="1:7">
      <c r="A37" s="896"/>
      <c r="B37" s="420"/>
      <c r="C37" s="407"/>
      <c r="D37" s="408"/>
      <c r="E37" s="898"/>
      <c r="F37" s="895"/>
      <c r="G37" s="410"/>
    </row>
    <row r="38" spans="1:7">
      <c r="A38" s="421"/>
      <c r="B38" s="420"/>
      <c r="C38" s="422"/>
      <c r="D38" s="423"/>
      <c r="E38" s="424"/>
      <c r="F38" s="778"/>
      <c r="G38" s="425"/>
    </row>
    <row r="39" spans="1:7">
      <c r="A39" s="421"/>
      <c r="B39" s="420"/>
      <c r="C39" s="422"/>
      <c r="D39" s="423"/>
      <c r="E39" s="424"/>
      <c r="F39" s="778"/>
      <c r="G39" s="425"/>
    </row>
    <row r="40" spans="1:7">
      <c r="A40" s="421"/>
      <c r="B40" s="420"/>
      <c r="C40" s="422"/>
      <c r="D40" s="423"/>
      <c r="E40" s="424"/>
      <c r="F40" s="778"/>
      <c r="G40" s="425"/>
    </row>
    <row r="41" spans="1:7">
      <c r="A41" s="421"/>
      <c r="B41" s="420"/>
      <c r="C41" s="422"/>
      <c r="D41" s="423"/>
      <c r="E41" s="424"/>
      <c r="F41" s="778"/>
      <c r="G41" s="425"/>
    </row>
    <row r="42" spans="1:7">
      <c r="A42" s="421"/>
      <c r="B42" s="420"/>
      <c r="C42" s="422"/>
      <c r="D42" s="423"/>
      <c r="E42" s="424"/>
      <c r="F42" s="778"/>
      <c r="G42" s="425"/>
    </row>
    <row r="43" spans="1:7">
      <c r="A43" s="421"/>
      <c r="B43" s="420"/>
      <c r="C43" s="422"/>
      <c r="D43" s="423"/>
      <c r="E43" s="424"/>
      <c r="F43" s="778"/>
      <c r="G43" s="425"/>
    </row>
    <row r="44" spans="1:7">
      <c r="A44" s="421"/>
      <c r="B44" s="420"/>
      <c r="C44" s="422"/>
      <c r="D44" s="423"/>
      <c r="E44" s="424"/>
      <c r="F44" s="778"/>
      <c r="G44" s="425"/>
    </row>
    <row r="45" spans="1:7">
      <c r="A45" s="421"/>
      <c r="B45" s="420"/>
      <c r="C45" s="422"/>
      <c r="D45" s="423"/>
      <c r="E45" s="424"/>
      <c r="F45" s="778"/>
      <c r="G45" s="425"/>
    </row>
    <row r="46" spans="1:7">
      <c r="A46" s="421"/>
      <c r="B46" s="420"/>
      <c r="C46" s="422"/>
      <c r="D46" s="423"/>
      <c r="E46" s="424"/>
      <c r="F46" s="426"/>
      <c r="G46" s="425"/>
    </row>
    <row r="47" spans="1:7">
      <c r="A47" s="427"/>
      <c r="B47" s="428"/>
      <c r="C47" s="995" t="s">
        <v>1233</v>
      </c>
      <c r="D47" s="996"/>
      <c r="E47" s="996"/>
      <c r="F47" s="779"/>
      <c r="G47" s="999"/>
    </row>
    <row r="48" spans="1:7">
      <c r="A48" s="429"/>
      <c r="B48" s="430"/>
      <c r="C48" s="997"/>
      <c r="D48" s="997"/>
      <c r="E48" s="997"/>
      <c r="F48" s="965" t="s">
        <v>7</v>
      </c>
      <c r="G48" s="1000"/>
    </row>
    <row r="49" spans="1:7" ht="15" thickBot="1">
      <c r="A49" s="431"/>
      <c r="B49" s="432"/>
      <c r="C49" s="998"/>
      <c r="D49" s="998"/>
      <c r="E49" s="998"/>
      <c r="F49" s="780"/>
      <c r="G49" s="1001"/>
    </row>
  </sheetData>
  <mergeCells count="2">
    <mergeCell ref="C47:E49"/>
    <mergeCell ref="G47:G49"/>
  </mergeCells>
  <printOptions horizontalCentered="1"/>
  <pageMargins left="0.31496062992125984" right="0.31496062992125984" top="0.31496062992125984" bottom="0.31496062992125984" header="0" footer="0"/>
  <pageSetup paperSize="9" scale="86" firstPageNumber="172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0"/>
  <sheetViews>
    <sheetView showGridLines="0" view="pageBreakPreview" topLeftCell="B25" zoomScaleNormal="100" zoomScaleSheetLayoutView="100" workbookViewId="0">
      <selection activeCell="B50" sqref="A50:XFD50"/>
    </sheetView>
  </sheetViews>
  <sheetFormatPr defaultColWidth="8.77734375" defaultRowHeight="13.2"/>
  <cols>
    <col min="1" max="1" width="6" style="241" bestFit="1" customWidth="1"/>
    <col min="2" max="2" width="11.109375" style="241" customWidth="1"/>
    <col min="3" max="3" width="36.6640625" style="241" customWidth="1"/>
    <col min="4" max="4" width="7.6640625" style="240" customWidth="1"/>
    <col min="5" max="5" width="10.6640625" style="239" customWidth="1"/>
    <col min="6" max="6" width="12.6640625" style="238" hidden="1" customWidth="1"/>
    <col min="7" max="7" width="12.6640625" style="238" customWidth="1"/>
    <col min="8" max="8" width="15.6640625" style="237" customWidth="1"/>
    <col min="9" max="16384" width="8.77734375" style="236"/>
  </cols>
  <sheetData>
    <row r="1" spans="1:8" ht="13.8" thickBot="1">
      <c r="A1" s="687"/>
      <c r="B1" s="687"/>
      <c r="C1" s="687"/>
      <c r="D1" s="688"/>
      <c r="E1" s="689"/>
      <c r="F1" s="690"/>
      <c r="G1" s="690"/>
      <c r="H1" s="691"/>
    </row>
    <row r="2" spans="1:8" ht="28.5" customHeight="1" thickTop="1" thickBot="1">
      <c r="A2" s="364" t="s">
        <v>42</v>
      </c>
      <c r="B2" s="258" t="s">
        <v>43</v>
      </c>
      <c r="C2" s="258" t="s">
        <v>44</v>
      </c>
      <c r="D2" s="258" t="s">
        <v>45</v>
      </c>
      <c r="E2" s="257" t="s">
        <v>46</v>
      </c>
      <c r="F2" s="257" t="s">
        <v>47</v>
      </c>
      <c r="G2" s="785" t="s">
        <v>48</v>
      </c>
      <c r="H2" s="365" t="s">
        <v>49</v>
      </c>
    </row>
    <row r="3" spans="1:8" ht="13.8" thickTop="1">
      <c r="A3" s="366"/>
      <c r="C3" s="256"/>
      <c r="D3" s="255"/>
      <c r="E3" s="254"/>
      <c r="F3" s="253"/>
      <c r="G3" s="786"/>
      <c r="H3" s="367"/>
    </row>
    <row r="4" spans="1:8">
      <c r="A4" s="368"/>
      <c r="B4" s="248"/>
      <c r="C4" s="252" t="s">
        <v>810</v>
      </c>
      <c r="D4" s="251"/>
      <c r="E4" s="250"/>
      <c r="F4" s="249"/>
      <c r="G4" s="787"/>
      <c r="H4" s="369"/>
    </row>
    <row r="5" spans="1:8">
      <c r="A5" s="370"/>
      <c r="B5" s="256"/>
      <c r="C5" s="256"/>
      <c r="D5" s="259"/>
      <c r="E5" s="260"/>
      <c r="F5" s="261"/>
      <c r="G5" s="788"/>
      <c r="H5" s="371"/>
    </row>
    <row r="6" spans="1:8" ht="26.4">
      <c r="A6" s="368" t="s">
        <v>811</v>
      </c>
      <c r="B6" s="248"/>
      <c r="C6" s="248" t="s">
        <v>812</v>
      </c>
      <c r="D6" s="251"/>
      <c r="E6" s="250"/>
      <c r="F6" s="249"/>
      <c r="G6" s="787"/>
      <c r="H6" s="369"/>
    </row>
    <row r="7" spans="1:8" ht="92.4">
      <c r="A7" s="368" t="s">
        <v>813</v>
      </c>
      <c r="B7" s="248" t="s">
        <v>814</v>
      </c>
      <c r="C7" s="252" t="s">
        <v>815</v>
      </c>
      <c r="D7" s="251" t="s">
        <v>229</v>
      </c>
      <c r="E7" s="250">
        <v>738.1</v>
      </c>
      <c r="F7" s="249">
        <v>0</v>
      </c>
      <c r="G7" s="824"/>
      <c r="H7" s="825"/>
    </row>
    <row r="8" spans="1:8">
      <c r="A8" s="368"/>
      <c r="B8" s="248"/>
      <c r="C8" s="248"/>
      <c r="D8" s="251"/>
      <c r="E8" s="250"/>
      <c r="F8" s="249" t="s">
        <v>546</v>
      </c>
      <c r="G8" s="787"/>
      <c r="H8" s="369"/>
    </row>
    <row r="9" spans="1:8" ht="26.4">
      <c r="A9" s="368" t="s">
        <v>816</v>
      </c>
      <c r="B9" s="248" t="s">
        <v>744</v>
      </c>
      <c r="C9" s="248" t="s">
        <v>817</v>
      </c>
      <c r="D9" s="251" t="s">
        <v>250</v>
      </c>
      <c r="E9" s="250">
        <v>258</v>
      </c>
      <c r="F9" s="249">
        <v>0</v>
      </c>
      <c r="G9" s="824"/>
      <c r="H9" s="825"/>
    </row>
    <row r="10" spans="1:8">
      <c r="A10" s="368"/>
      <c r="B10" s="248"/>
      <c r="C10" s="248"/>
      <c r="D10" s="251"/>
      <c r="E10" s="250"/>
      <c r="F10" s="249"/>
      <c r="G10" s="787"/>
      <c r="H10" s="369"/>
    </row>
    <row r="11" spans="1:8" ht="39.6">
      <c r="A11" s="368" t="s">
        <v>818</v>
      </c>
      <c r="B11" s="248" t="s">
        <v>360</v>
      </c>
      <c r="C11" s="248" t="s">
        <v>819</v>
      </c>
      <c r="D11" s="251" t="s">
        <v>229</v>
      </c>
      <c r="E11" s="250">
        <v>738.1</v>
      </c>
      <c r="F11" s="249">
        <v>0</v>
      </c>
      <c r="G11" s="824"/>
      <c r="H11" s="825"/>
    </row>
    <row r="12" spans="1:8">
      <c r="A12" s="368"/>
      <c r="B12" s="248"/>
      <c r="C12" s="248"/>
      <c r="D12" s="251"/>
      <c r="E12" s="250"/>
      <c r="F12" s="249"/>
      <c r="G12" s="787"/>
      <c r="H12" s="369"/>
    </row>
    <row r="13" spans="1:8">
      <c r="A13" s="368"/>
      <c r="B13" s="248"/>
      <c r="C13" s="248"/>
      <c r="D13" s="251"/>
      <c r="E13" s="250"/>
      <c r="F13" s="249"/>
      <c r="G13" s="787"/>
      <c r="H13" s="369"/>
    </row>
    <row r="14" spans="1:8">
      <c r="A14" s="368"/>
      <c r="B14" s="248"/>
      <c r="C14" s="248"/>
      <c r="D14" s="251"/>
      <c r="E14" s="250"/>
      <c r="F14" s="249"/>
      <c r="G14" s="787"/>
      <c r="H14" s="369"/>
    </row>
    <row r="15" spans="1:8">
      <c r="A15" s="368"/>
      <c r="B15" s="248"/>
      <c r="C15" s="248"/>
      <c r="D15" s="251"/>
      <c r="E15" s="250"/>
      <c r="F15" s="249"/>
      <c r="G15" s="787"/>
      <c r="H15" s="369"/>
    </row>
    <row r="16" spans="1:8">
      <c r="A16" s="368"/>
      <c r="B16" s="248"/>
      <c r="C16" s="248"/>
      <c r="D16" s="251"/>
      <c r="E16" s="250"/>
      <c r="F16" s="249"/>
      <c r="G16" s="787"/>
      <c r="H16" s="369"/>
    </row>
    <row r="17" spans="1:8">
      <c r="A17" s="368"/>
      <c r="B17" s="248"/>
      <c r="C17" s="248"/>
      <c r="D17" s="251"/>
      <c r="E17" s="250"/>
      <c r="F17" s="249"/>
      <c r="G17" s="787"/>
      <c r="H17" s="369"/>
    </row>
    <row r="18" spans="1:8">
      <c r="A18" s="368"/>
      <c r="B18" s="248"/>
      <c r="C18" s="248"/>
      <c r="D18" s="251"/>
      <c r="E18" s="250"/>
      <c r="F18" s="249"/>
      <c r="G18" s="787"/>
      <c r="H18" s="369"/>
    </row>
    <row r="19" spans="1:8">
      <c r="A19" s="368"/>
      <c r="B19" s="248"/>
      <c r="C19" s="248"/>
      <c r="D19" s="251"/>
      <c r="E19" s="250"/>
      <c r="F19" s="249"/>
      <c r="G19" s="787"/>
      <c r="H19" s="369"/>
    </row>
    <row r="20" spans="1:8">
      <c r="A20" s="368"/>
      <c r="B20" s="248"/>
      <c r="C20" s="248"/>
      <c r="D20" s="251"/>
      <c r="E20" s="250"/>
      <c r="F20" s="249"/>
      <c r="G20" s="787"/>
      <c r="H20" s="369"/>
    </row>
    <row r="21" spans="1:8">
      <c r="A21" s="368"/>
      <c r="B21" s="248"/>
      <c r="C21" s="248"/>
      <c r="D21" s="251"/>
      <c r="E21" s="250"/>
      <c r="F21" s="249"/>
      <c r="G21" s="787"/>
      <c r="H21" s="369"/>
    </row>
    <row r="22" spans="1:8">
      <c r="A22" s="368"/>
      <c r="B22" s="248"/>
      <c r="C22" s="248"/>
      <c r="D22" s="251"/>
      <c r="E22" s="250"/>
      <c r="F22" s="249"/>
      <c r="G22" s="787"/>
      <c r="H22" s="369"/>
    </row>
    <row r="23" spans="1:8">
      <c r="A23" s="368"/>
      <c r="B23" s="248"/>
      <c r="C23" s="248"/>
      <c r="D23" s="251"/>
      <c r="E23" s="250"/>
      <c r="F23" s="249"/>
      <c r="G23" s="787"/>
      <c r="H23" s="369"/>
    </row>
    <row r="24" spans="1:8">
      <c r="A24" s="368"/>
      <c r="B24" s="248"/>
      <c r="C24" s="248"/>
      <c r="D24" s="251"/>
      <c r="E24" s="250"/>
      <c r="F24" s="249"/>
      <c r="G24" s="787"/>
      <c r="H24" s="369"/>
    </row>
    <row r="25" spans="1:8">
      <c r="A25" s="368"/>
      <c r="B25" s="248"/>
      <c r="C25" s="248"/>
      <c r="D25" s="251"/>
      <c r="E25" s="250"/>
      <c r="F25" s="249"/>
      <c r="G25" s="787"/>
      <c r="H25" s="369"/>
    </row>
    <row r="26" spans="1:8" ht="6" customHeight="1">
      <c r="A26" s="368"/>
      <c r="B26" s="248"/>
      <c r="C26" s="248"/>
      <c r="D26" s="251"/>
      <c r="E26" s="250"/>
      <c r="F26" s="249"/>
      <c r="G26" s="787"/>
      <c r="H26" s="369"/>
    </row>
    <row r="27" spans="1:8">
      <c r="A27" s="368"/>
      <c r="B27" s="248"/>
      <c r="C27" s="248"/>
      <c r="D27" s="251"/>
      <c r="E27" s="250"/>
      <c r="F27" s="249"/>
      <c r="G27" s="787"/>
      <c r="H27" s="369"/>
    </row>
    <row r="28" spans="1:8">
      <c r="A28" s="368"/>
      <c r="B28" s="248"/>
      <c r="C28" s="252"/>
      <c r="D28" s="251"/>
      <c r="E28" s="250"/>
      <c r="F28" s="249"/>
      <c r="G28" s="787"/>
      <c r="H28" s="369"/>
    </row>
    <row r="29" spans="1:8">
      <c r="A29" s="368"/>
      <c r="B29" s="248"/>
      <c r="C29" s="252"/>
      <c r="D29" s="251"/>
      <c r="E29" s="250"/>
      <c r="F29" s="249"/>
      <c r="G29" s="787"/>
      <c r="H29" s="369"/>
    </row>
    <row r="30" spans="1:8">
      <c r="A30" s="368"/>
      <c r="B30" s="248"/>
      <c r="C30" s="252"/>
      <c r="D30" s="251"/>
      <c r="E30" s="250"/>
      <c r="F30" s="249"/>
      <c r="G30" s="787"/>
      <c r="H30" s="369"/>
    </row>
    <row r="31" spans="1:8">
      <c r="A31" s="368"/>
      <c r="B31" s="248"/>
      <c r="C31" s="252"/>
      <c r="D31" s="251"/>
      <c r="E31" s="250"/>
      <c r="F31" s="249"/>
      <c r="G31" s="787"/>
      <c r="H31" s="369"/>
    </row>
    <row r="32" spans="1:8">
      <c r="A32" s="368"/>
      <c r="B32" s="248"/>
      <c r="C32" s="252"/>
      <c r="D32" s="251"/>
      <c r="E32" s="250"/>
      <c r="F32" s="249"/>
      <c r="G32" s="787"/>
      <c r="H32" s="369"/>
    </row>
    <row r="33" spans="1:8">
      <c r="A33" s="368"/>
      <c r="B33" s="248"/>
      <c r="C33" s="248"/>
      <c r="D33" s="251"/>
      <c r="E33" s="250"/>
      <c r="F33" s="249"/>
      <c r="G33" s="787"/>
      <c r="H33" s="369"/>
    </row>
    <row r="34" spans="1:8">
      <c r="A34" s="368"/>
      <c r="B34" s="248"/>
      <c r="C34" s="248"/>
      <c r="D34" s="251"/>
      <c r="E34" s="250"/>
      <c r="F34" s="249"/>
      <c r="G34" s="787"/>
      <c r="H34" s="369"/>
    </row>
    <row r="35" spans="1:8">
      <c r="A35" s="368"/>
      <c r="B35" s="248"/>
      <c r="C35" s="248"/>
      <c r="D35" s="251"/>
      <c r="E35" s="250"/>
      <c r="F35" s="249"/>
      <c r="G35" s="787"/>
      <c r="H35" s="369"/>
    </row>
    <row r="36" spans="1:8">
      <c r="A36" s="368"/>
      <c r="B36" s="248"/>
      <c r="C36" s="248"/>
      <c r="D36" s="251"/>
      <c r="E36" s="250"/>
      <c r="F36" s="249"/>
      <c r="G36" s="787"/>
      <c r="H36" s="369"/>
    </row>
    <row r="37" spans="1:8">
      <c r="A37" s="368"/>
      <c r="B37" s="248"/>
      <c r="C37" s="248"/>
      <c r="D37" s="251"/>
      <c r="E37" s="250"/>
      <c r="F37" s="249"/>
      <c r="G37" s="787"/>
      <c r="H37" s="369"/>
    </row>
    <row r="38" spans="1:8">
      <c r="A38" s="368"/>
      <c r="B38" s="248"/>
      <c r="C38" s="248"/>
      <c r="D38" s="251"/>
      <c r="E38" s="250"/>
      <c r="F38" s="249"/>
      <c r="G38" s="787"/>
      <c r="H38" s="369"/>
    </row>
    <row r="39" spans="1:8">
      <c r="A39" s="368"/>
      <c r="B39" s="248"/>
      <c r="C39" s="248"/>
      <c r="D39" s="251"/>
      <c r="E39" s="250"/>
      <c r="F39" s="249"/>
      <c r="G39" s="787"/>
      <c r="H39" s="369"/>
    </row>
    <row r="40" spans="1:8">
      <c r="A40" s="368"/>
      <c r="B40" s="248"/>
      <c r="C40" s="248"/>
      <c r="D40" s="251"/>
      <c r="E40" s="250"/>
      <c r="F40" s="249"/>
      <c r="G40" s="787"/>
      <c r="H40" s="369"/>
    </row>
    <row r="41" spans="1:8">
      <c r="A41" s="368"/>
      <c r="B41" s="248"/>
      <c r="C41" s="248"/>
      <c r="D41" s="251"/>
      <c r="E41" s="250"/>
      <c r="F41" s="249"/>
      <c r="G41" s="787"/>
      <c r="H41" s="369"/>
    </row>
    <row r="42" spans="1:8">
      <c r="A42" s="368"/>
      <c r="B42" s="248"/>
      <c r="C42" s="248"/>
      <c r="D42" s="251"/>
      <c r="E42" s="250"/>
      <c r="F42" s="249"/>
      <c r="G42" s="787"/>
      <c r="H42" s="369"/>
    </row>
    <row r="43" spans="1:8">
      <c r="A43" s="368"/>
      <c r="B43" s="248"/>
      <c r="C43" s="248"/>
      <c r="D43" s="251"/>
      <c r="E43" s="250"/>
      <c r="F43" s="249"/>
      <c r="G43" s="787"/>
      <c r="H43" s="369"/>
    </row>
    <row r="44" spans="1:8">
      <c r="A44" s="368"/>
      <c r="B44" s="248"/>
      <c r="C44" s="248"/>
      <c r="D44" s="251"/>
      <c r="E44" s="250"/>
      <c r="F44" s="249"/>
      <c r="G44" s="787"/>
      <c r="H44" s="369"/>
    </row>
    <row r="45" spans="1:8">
      <c r="A45" s="368"/>
      <c r="B45" s="248"/>
      <c r="C45" s="248"/>
      <c r="D45" s="251"/>
      <c r="E45" s="250"/>
      <c r="F45" s="249"/>
      <c r="G45" s="787"/>
      <c r="H45" s="369"/>
    </row>
    <row r="46" spans="1:8">
      <c r="A46" s="368"/>
      <c r="B46" s="248"/>
      <c r="C46" s="248"/>
      <c r="D46" s="251"/>
      <c r="E46" s="250"/>
      <c r="F46" s="249"/>
      <c r="G46" s="787"/>
      <c r="H46" s="369"/>
    </row>
    <row r="47" spans="1:8">
      <c r="A47" s="368"/>
      <c r="B47" s="248"/>
      <c r="C47" s="248"/>
      <c r="D47" s="251"/>
      <c r="E47" s="250"/>
      <c r="F47" s="249"/>
      <c r="G47" s="787"/>
      <c r="H47" s="369"/>
    </row>
    <row r="48" spans="1:8">
      <c r="A48" s="368"/>
      <c r="B48" s="248"/>
      <c r="C48" s="248"/>
      <c r="D48" s="251"/>
      <c r="E48" s="250"/>
      <c r="F48" s="249"/>
      <c r="G48" s="787"/>
      <c r="H48" s="369"/>
    </row>
    <row r="49" spans="1:8">
      <c r="A49" s="368"/>
      <c r="B49" s="248"/>
      <c r="C49" s="248"/>
      <c r="D49" s="251"/>
      <c r="E49" s="250"/>
      <c r="F49" s="249"/>
      <c r="G49" s="787"/>
      <c r="H49" s="369"/>
    </row>
    <row r="50" spans="1:8">
      <c r="A50" s="368"/>
      <c r="B50" s="248"/>
      <c r="C50" s="248"/>
      <c r="D50" s="251"/>
      <c r="E50" s="250"/>
      <c r="F50" s="249"/>
      <c r="G50" s="787"/>
      <c r="H50" s="369"/>
    </row>
    <row r="51" spans="1:8">
      <c r="A51" s="368"/>
      <c r="B51" s="248"/>
      <c r="C51" s="248"/>
      <c r="D51" s="251"/>
      <c r="E51" s="250"/>
      <c r="F51" s="249"/>
      <c r="G51" s="787"/>
      <c r="H51" s="369"/>
    </row>
    <row r="52" spans="1:8">
      <c r="A52" s="368"/>
      <c r="B52" s="248"/>
      <c r="C52" s="248"/>
      <c r="D52" s="251"/>
      <c r="E52" s="250"/>
      <c r="F52" s="249"/>
      <c r="G52" s="787"/>
      <c r="H52" s="369"/>
    </row>
    <row r="53" spans="1:8">
      <c r="A53" s="366"/>
      <c r="D53" s="251"/>
      <c r="E53" s="250"/>
      <c r="F53" s="249"/>
      <c r="G53" s="787"/>
      <c r="H53" s="369"/>
    </row>
    <row r="54" spans="1:8">
      <c r="A54" s="366"/>
      <c r="D54" s="251"/>
      <c r="E54" s="250"/>
      <c r="F54" s="249" t="s">
        <v>546</v>
      </c>
      <c r="G54" s="787"/>
      <c r="H54" s="369" t="s">
        <v>546</v>
      </c>
    </row>
    <row r="55" spans="1:8" ht="7.5" customHeight="1">
      <c r="A55" s="366"/>
      <c r="D55" s="251"/>
      <c r="E55" s="250"/>
      <c r="F55" s="249"/>
      <c r="G55" s="787"/>
      <c r="H55" s="369"/>
    </row>
    <row r="56" spans="1:8">
      <c r="A56" s="366"/>
      <c r="D56" s="251"/>
      <c r="E56" s="250"/>
      <c r="F56" s="249"/>
      <c r="G56" s="787"/>
      <c r="H56" s="369"/>
    </row>
    <row r="57" spans="1:8">
      <c r="A57" s="366"/>
      <c r="G57" s="789"/>
      <c r="H57" s="372"/>
    </row>
    <row r="58" spans="1:8">
      <c r="A58" s="373"/>
      <c r="B58" s="247"/>
      <c r="C58" s="246"/>
      <c r="D58" s="245"/>
      <c r="E58" s="244"/>
      <c r="F58" s="262"/>
      <c r="G58" s="262"/>
      <c r="H58" s="374"/>
    </row>
    <row r="59" spans="1:8">
      <c r="A59" s="375"/>
      <c r="B59" s="1002" t="s">
        <v>820</v>
      </c>
      <c r="C59" s="1003"/>
      <c r="D59" s="1003"/>
      <c r="E59" s="1003"/>
      <c r="F59" s="243" t="s">
        <v>7</v>
      </c>
      <c r="G59" s="243" t="s">
        <v>7</v>
      </c>
      <c r="H59" s="376"/>
    </row>
    <row r="60" spans="1:8" ht="13.8" thickBot="1">
      <c r="A60" s="377"/>
      <c r="B60" s="378"/>
      <c r="C60" s="378"/>
      <c r="D60" s="379"/>
      <c r="E60" s="380"/>
      <c r="F60" s="380"/>
      <c r="G60" s="380"/>
      <c r="H60" s="381"/>
    </row>
  </sheetData>
  <mergeCells count="1">
    <mergeCell ref="B59:E59"/>
  </mergeCells>
  <printOptions horizontalCentered="1"/>
  <pageMargins left="0.31496062992125984" right="0.31496062992125984" top="0.31496062992125984" bottom="0.31496062992125984" header="0" footer="0"/>
  <pageSetup paperSize="9" scale="86" firstPageNumber="174" fitToHeight="4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6"/>
  <sheetViews>
    <sheetView showGridLines="0" view="pageBreakPreview" topLeftCell="B22" zoomScaleNormal="100" zoomScaleSheetLayoutView="100" workbookViewId="0">
      <selection activeCell="C47" sqref="C47"/>
    </sheetView>
  </sheetViews>
  <sheetFormatPr defaultColWidth="8.77734375" defaultRowHeight="13.2"/>
  <cols>
    <col min="1" max="1" width="6.44140625" style="241" bestFit="1" customWidth="1"/>
    <col min="2" max="2" width="11.109375" style="241" customWidth="1"/>
    <col min="3" max="3" width="36.6640625" style="241" customWidth="1"/>
    <col min="4" max="4" width="7.6640625" style="240" customWidth="1"/>
    <col min="5" max="5" width="10.6640625" style="239" customWidth="1"/>
    <col min="6" max="6" width="12.6640625" style="238" hidden="1" customWidth="1"/>
    <col min="7" max="7" width="12.6640625" style="238" customWidth="1"/>
    <col min="8" max="8" width="15.6640625" style="237" customWidth="1"/>
    <col min="9" max="16384" width="8.77734375" style="236"/>
  </cols>
  <sheetData>
    <row r="1" spans="1:8" ht="13.8" thickBot="1">
      <c r="A1" s="687"/>
      <c r="B1" s="687"/>
      <c r="C1" s="687"/>
      <c r="D1" s="688"/>
      <c r="E1" s="689"/>
      <c r="F1" s="690"/>
      <c r="G1" s="690"/>
      <c r="H1" s="691"/>
    </row>
    <row r="2" spans="1:8" ht="28.5" customHeight="1" thickTop="1" thickBot="1">
      <c r="A2" s="364" t="s">
        <v>42</v>
      </c>
      <c r="B2" s="258" t="s">
        <v>43</v>
      </c>
      <c r="C2" s="258" t="s">
        <v>44</v>
      </c>
      <c r="D2" s="258" t="s">
        <v>45</v>
      </c>
      <c r="E2" s="257" t="s">
        <v>46</v>
      </c>
      <c r="F2" s="257" t="s">
        <v>47</v>
      </c>
      <c r="G2" s="785" t="s">
        <v>260</v>
      </c>
      <c r="H2" s="365" t="s">
        <v>49</v>
      </c>
    </row>
    <row r="3" spans="1:8" ht="13.8" thickTop="1">
      <c r="A3" s="366"/>
      <c r="C3" s="256"/>
      <c r="D3" s="255"/>
      <c r="E3" s="254"/>
      <c r="F3" s="253"/>
      <c r="G3" s="786"/>
      <c r="H3" s="367"/>
    </row>
    <row r="4" spans="1:8" ht="26.4">
      <c r="A4" s="368"/>
      <c r="B4" s="248"/>
      <c r="C4" s="252" t="s">
        <v>821</v>
      </c>
      <c r="D4" s="251"/>
      <c r="E4" s="250"/>
      <c r="F4" s="249"/>
      <c r="G4" s="787"/>
      <c r="H4" s="369"/>
    </row>
    <row r="5" spans="1:8">
      <c r="A5" s="368"/>
      <c r="B5" s="248"/>
      <c r="C5" s="248"/>
      <c r="D5" s="251"/>
      <c r="E5" s="250"/>
      <c r="F5" s="249"/>
      <c r="G5" s="787"/>
      <c r="H5" s="369"/>
    </row>
    <row r="6" spans="1:8" ht="26.4">
      <c r="A6" s="368" t="s">
        <v>822</v>
      </c>
      <c r="B6" s="248" t="s">
        <v>244</v>
      </c>
      <c r="C6" s="252" t="s">
        <v>823</v>
      </c>
      <c r="D6" s="251"/>
      <c r="E6" s="250"/>
      <c r="F6" s="249"/>
      <c r="G6" s="787"/>
      <c r="H6" s="369"/>
    </row>
    <row r="7" spans="1:8" s="263" customFormat="1" ht="26.4">
      <c r="A7" s="368"/>
      <c r="B7" s="248"/>
      <c r="C7" s="248" t="s">
        <v>824</v>
      </c>
      <c r="D7" s="251"/>
      <c r="E7" s="250"/>
      <c r="F7" s="249"/>
      <c r="G7" s="787"/>
      <c r="H7" s="369"/>
    </row>
    <row r="8" spans="1:8" s="263" customFormat="1" ht="33" customHeight="1">
      <c r="A8" s="368" t="s">
        <v>825</v>
      </c>
      <c r="B8" s="248"/>
      <c r="C8" s="248" t="s">
        <v>826</v>
      </c>
      <c r="D8" s="251" t="s">
        <v>250</v>
      </c>
      <c r="E8" s="250">
        <v>215</v>
      </c>
      <c r="F8" s="249">
        <v>0</v>
      </c>
      <c r="G8" s="824"/>
      <c r="H8" s="825"/>
    </row>
    <row r="9" spans="1:8" s="263" customFormat="1" ht="26.4">
      <c r="A9" s="368" t="s">
        <v>827</v>
      </c>
      <c r="B9" s="248"/>
      <c r="C9" s="248" t="s">
        <v>828</v>
      </c>
      <c r="D9" s="251" t="s">
        <v>250</v>
      </c>
      <c r="E9" s="250">
        <v>43</v>
      </c>
      <c r="F9" s="249">
        <v>0</v>
      </c>
      <c r="G9" s="824"/>
      <c r="H9" s="825"/>
    </row>
    <row r="10" spans="1:8" ht="15" customHeight="1">
      <c r="A10" s="368"/>
      <c r="B10" s="248"/>
      <c r="C10" s="248"/>
      <c r="D10" s="251"/>
      <c r="E10" s="250"/>
      <c r="F10" s="249"/>
      <c r="G10" s="787"/>
      <c r="H10" s="369"/>
    </row>
    <row r="11" spans="1:8" ht="39.6">
      <c r="A11" s="368" t="s">
        <v>829</v>
      </c>
      <c r="B11" s="248"/>
      <c r="C11" s="248" t="s">
        <v>830</v>
      </c>
      <c r="D11" s="251" t="s">
        <v>250</v>
      </c>
      <c r="E11" s="250">
        <v>258</v>
      </c>
      <c r="F11" s="249">
        <v>0</v>
      </c>
      <c r="G11" s="824"/>
      <c r="H11" s="825"/>
    </row>
    <row r="12" spans="1:8">
      <c r="A12" s="368"/>
      <c r="B12" s="248"/>
      <c r="C12" s="248"/>
      <c r="D12" s="251"/>
      <c r="E12" s="250"/>
      <c r="F12" s="249"/>
      <c r="G12" s="787"/>
      <c r="H12" s="192"/>
    </row>
    <row r="13" spans="1:8" ht="26.4">
      <c r="A13" s="368" t="s">
        <v>831</v>
      </c>
      <c r="B13" s="248"/>
      <c r="C13" s="252" t="s">
        <v>832</v>
      </c>
      <c r="D13" s="251"/>
      <c r="E13" s="250"/>
      <c r="F13" s="249"/>
      <c r="G13" s="787"/>
      <c r="H13" s="369"/>
    </row>
    <row r="14" spans="1:8" ht="26.4">
      <c r="A14" s="368"/>
      <c r="B14" s="248"/>
      <c r="C14" s="248" t="s">
        <v>833</v>
      </c>
      <c r="D14" s="251" t="s">
        <v>377</v>
      </c>
      <c r="E14" s="250">
        <v>2</v>
      </c>
      <c r="F14" s="249">
        <v>0</v>
      </c>
      <c r="G14" s="824"/>
      <c r="H14" s="825"/>
    </row>
    <row r="15" spans="1:8">
      <c r="A15" s="368"/>
      <c r="B15" s="248"/>
      <c r="C15" s="248"/>
      <c r="D15" s="251"/>
      <c r="E15" s="250"/>
      <c r="F15" s="249"/>
      <c r="G15" s="787"/>
      <c r="H15" s="369"/>
    </row>
    <row r="16" spans="1:8" ht="26.4">
      <c r="A16" s="368" t="s">
        <v>834</v>
      </c>
      <c r="B16" s="248"/>
      <c r="C16" s="252" t="s">
        <v>835</v>
      </c>
      <c r="D16" s="251"/>
      <c r="E16" s="250"/>
      <c r="F16" s="249"/>
      <c r="G16" s="787"/>
      <c r="H16" s="369"/>
    </row>
    <row r="17" spans="1:8" ht="26.4">
      <c r="A17" s="368"/>
      <c r="B17" s="248"/>
      <c r="C17" s="248" t="s">
        <v>836</v>
      </c>
      <c r="D17" s="251"/>
      <c r="E17" s="250"/>
      <c r="F17" s="249"/>
      <c r="G17" s="787"/>
      <c r="H17" s="369"/>
    </row>
    <row r="18" spans="1:8" ht="26.4">
      <c r="A18" s="368"/>
      <c r="B18" s="248"/>
      <c r="C18" s="248" t="s">
        <v>837</v>
      </c>
      <c r="D18" s="251" t="s">
        <v>229</v>
      </c>
      <c r="E18" s="250">
        <v>60</v>
      </c>
      <c r="F18" s="249">
        <v>0</v>
      </c>
      <c r="G18" s="824"/>
      <c r="H18" s="825"/>
    </row>
    <row r="19" spans="1:8" ht="26.4">
      <c r="A19" s="368"/>
      <c r="B19" s="248"/>
      <c r="C19" s="248" t="s">
        <v>838</v>
      </c>
      <c r="D19" s="251" t="s">
        <v>229</v>
      </c>
      <c r="E19" s="250">
        <v>10</v>
      </c>
      <c r="F19" s="249">
        <v>0</v>
      </c>
      <c r="G19" s="824"/>
      <c r="H19" s="825"/>
    </row>
    <row r="20" spans="1:8">
      <c r="A20" s="368"/>
      <c r="B20" s="248"/>
      <c r="C20" s="248"/>
      <c r="D20" s="251"/>
      <c r="E20" s="250"/>
      <c r="F20" s="249"/>
      <c r="G20" s="787"/>
      <c r="H20" s="369"/>
    </row>
    <row r="21" spans="1:8">
      <c r="A21" s="368"/>
      <c r="B21" s="248"/>
      <c r="C21" s="248"/>
      <c r="D21" s="251"/>
      <c r="E21" s="250"/>
      <c r="F21" s="249"/>
      <c r="G21" s="787"/>
      <c r="H21" s="369"/>
    </row>
    <row r="22" spans="1:8">
      <c r="A22" s="368"/>
      <c r="B22" s="248"/>
      <c r="C22" s="248"/>
      <c r="D22" s="251"/>
      <c r="E22" s="250"/>
      <c r="F22" s="249"/>
      <c r="G22" s="787"/>
      <c r="H22" s="369"/>
    </row>
    <row r="23" spans="1:8">
      <c r="A23" s="368"/>
      <c r="B23" s="248"/>
      <c r="C23" s="248"/>
      <c r="D23" s="251"/>
      <c r="E23" s="250"/>
      <c r="F23" s="249"/>
      <c r="G23" s="787"/>
      <c r="H23" s="369"/>
    </row>
    <row r="24" spans="1:8">
      <c r="A24" s="368"/>
      <c r="B24" s="248"/>
      <c r="C24" s="248"/>
      <c r="D24" s="251"/>
      <c r="E24" s="250"/>
      <c r="F24" s="249"/>
      <c r="G24" s="787"/>
      <c r="H24" s="369"/>
    </row>
    <row r="25" spans="1:8">
      <c r="A25" s="368"/>
      <c r="B25" s="248"/>
      <c r="C25" s="248"/>
      <c r="D25" s="251"/>
      <c r="E25" s="250"/>
      <c r="F25" s="249"/>
      <c r="G25" s="787"/>
      <c r="H25" s="369"/>
    </row>
    <row r="26" spans="1:8">
      <c r="A26" s="368"/>
      <c r="B26" s="248"/>
      <c r="C26" s="248"/>
      <c r="D26" s="251"/>
      <c r="E26" s="250"/>
      <c r="F26" s="249"/>
      <c r="G26" s="787"/>
      <c r="H26" s="369"/>
    </row>
    <row r="27" spans="1:8">
      <c r="A27" s="368"/>
      <c r="B27" s="248"/>
      <c r="C27" s="248"/>
      <c r="D27" s="251"/>
      <c r="E27" s="250"/>
      <c r="F27" s="249"/>
      <c r="G27" s="787"/>
      <c r="H27" s="369"/>
    </row>
    <row r="28" spans="1:8">
      <c r="A28" s="368"/>
      <c r="B28" s="248"/>
      <c r="C28" s="248"/>
      <c r="D28" s="251"/>
      <c r="E28" s="250"/>
      <c r="F28" s="249"/>
      <c r="G28" s="787"/>
      <c r="H28" s="369"/>
    </row>
    <row r="29" spans="1:8">
      <c r="A29" s="368"/>
      <c r="B29" s="248"/>
      <c r="C29" s="248"/>
      <c r="D29" s="251"/>
      <c r="E29" s="250"/>
      <c r="F29" s="249"/>
      <c r="G29" s="787"/>
      <c r="H29" s="369"/>
    </row>
    <row r="30" spans="1:8">
      <c r="A30" s="368"/>
      <c r="B30" s="248"/>
      <c r="C30" s="248"/>
      <c r="D30" s="251"/>
      <c r="E30" s="250"/>
      <c r="F30" s="249"/>
      <c r="G30" s="787"/>
      <c r="H30" s="369"/>
    </row>
    <row r="31" spans="1:8">
      <c r="A31" s="368"/>
      <c r="B31" s="248"/>
      <c r="C31" s="248"/>
      <c r="D31" s="251"/>
      <c r="E31" s="250"/>
      <c r="F31" s="249"/>
      <c r="G31" s="787"/>
      <c r="H31" s="369"/>
    </row>
    <row r="32" spans="1:8">
      <c r="A32" s="368"/>
      <c r="B32" s="248"/>
      <c r="C32" s="248"/>
      <c r="D32" s="251"/>
      <c r="E32" s="250"/>
      <c r="F32" s="249"/>
      <c r="G32" s="787"/>
      <c r="H32" s="369"/>
    </row>
    <row r="33" spans="1:8">
      <c r="A33" s="368"/>
      <c r="B33" s="248"/>
      <c r="C33" s="248"/>
      <c r="D33" s="251"/>
      <c r="E33" s="250"/>
      <c r="F33" s="249"/>
      <c r="G33" s="787"/>
      <c r="H33" s="369"/>
    </row>
    <row r="34" spans="1:8">
      <c r="A34" s="368"/>
      <c r="B34" s="248"/>
      <c r="C34" s="248"/>
      <c r="D34" s="251"/>
      <c r="E34" s="250"/>
      <c r="F34" s="249"/>
      <c r="G34" s="787"/>
      <c r="H34" s="369"/>
    </row>
    <row r="35" spans="1:8">
      <c r="A35" s="368"/>
      <c r="B35" s="248"/>
      <c r="C35" s="252"/>
      <c r="D35" s="251"/>
      <c r="E35" s="250"/>
      <c r="F35" s="249"/>
      <c r="G35" s="787"/>
      <c r="H35" s="369"/>
    </row>
    <row r="36" spans="1:8">
      <c r="A36" s="368"/>
      <c r="B36" s="248"/>
      <c r="C36" s="252"/>
      <c r="D36" s="251"/>
      <c r="E36" s="250"/>
      <c r="F36" s="249"/>
      <c r="G36" s="787"/>
      <c r="H36" s="369"/>
    </row>
    <row r="37" spans="1:8">
      <c r="A37" s="368"/>
      <c r="B37" s="248"/>
      <c r="C37" s="252"/>
      <c r="D37" s="251"/>
      <c r="E37" s="250"/>
      <c r="F37" s="249"/>
      <c r="G37" s="787"/>
      <c r="H37" s="369"/>
    </row>
    <row r="38" spans="1:8">
      <c r="A38" s="368"/>
      <c r="B38" s="248"/>
      <c r="C38" s="252"/>
      <c r="D38" s="251"/>
      <c r="E38" s="250"/>
      <c r="F38" s="249"/>
      <c r="G38" s="787"/>
      <c r="H38" s="369"/>
    </row>
    <row r="39" spans="1:8">
      <c r="A39" s="368"/>
      <c r="B39" s="248"/>
      <c r="C39" s="252"/>
      <c r="D39" s="251"/>
      <c r="E39" s="250"/>
      <c r="F39" s="249"/>
      <c r="G39" s="787"/>
      <c r="H39" s="369"/>
    </row>
    <row r="40" spans="1:8">
      <c r="A40" s="368"/>
      <c r="B40" s="248"/>
      <c r="C40" s="252"/>
      <c r="D40" s="251"/>
      <c r="E40" s="250"/>
      <c r="F40" s="249"/>
      <c r="G40" s="787"/>
      <c r="H40" s="369"/>
    </row>
    <row r="41" spans="1:8">
      <c r="A41" s="368"/>
      <c r="B41" s="248"/>
      <c r="C41" s="248"/>
      <c r="D41" s="251"/>
      <c r="E41" s="250"/>
      <c r="F41" s="249"/>
      <c r="G41" s="787"/>
      <c r="H41" s="369"/>
    </row>
    <row r="42" spans="1:8">
      <c r="A42" s="368"/>
      <c r="B42" s="248"/>
      <c r="C42" s="248"/>
      <c r="D42" s="251"/>
      <c r="E42" s="250"/>
      <c r="F42" s="249"/>
      <c r="G42" s="787"/>
      <c r="H42" s="369"/>
    </row>
    <row r="43" spans="1:8">
      <c r="A43" s="368"/>
      <c r="B43" s="248"/>
      <c r="C43" s="248"/>
      <c r="D43" s="251"/>
      <c r="E43" s="250"/>
      <c r="F43" s="249"/>
      <c r="G43" s="787"/>
      <c r="H43" s="369"/>
    </row>
    <row r="44" spans="1:8">
      <c r="A44" s="368"/>
      <c r="B44" s="248"/>
      <c r="C44" s="248"/>
      <c r="D44" s="251"/>
      <c r="E44" s="250"/>
      <c r="F44" s="249"/>
      <c r="G44" s="787"/>
      <c r="H44" s="369"/>
    </row>
    <row r="45" spans="1:8">
      <c r="A45" s="368"/>
      <c r="B45" s="248"/>
      <c r="C45" s="248"/>
      <c r="D45" s="251"/>
      <c r="E45" s="250"/>
      <c r="F45" s="249"/>
      <c r="G45" s="787"/>
      <c r="H45" s="369"/>
    </row>
    <row r="46" spans="1:8">
      <c r="A46" s="368"/>
      <c r="B46" s="248"/>
      <c r="C46" s="248"/>
      <c r="D46" s="251"/>
      <c r="E46" s="250"/>
      <c r="F46" s="249"/>
      <c r="G46" s="787"/>
      <c r="H46" s="369"/>
    </row>
    <row r="47" spans="1:8">
      <c r="A47" s="368"/>
      <c r="B47" s="248"/>
      <c r="C47" s="248"/>
      <c r="D47" s="251"/>
      <c r="E47" s="250"/>
      <c r="F47" s="249"/>
      <c r="G47" s="787"/>
      <c r="H47" s="369"/>
    </row>
    <row r="48" spans="1:8">
      <c r="A48" s="368"/>
      <c r="B48" s="248"/>
      <c r="C48" s="248"/>
      <c r="D48" s="251"/>
      <c r="E48" s="250"/>
      <c r="F48" s="249"/>
      <c r="G48" s="787"/>
      <c r="H48" s="369"/>
    </row>
    <row r="49" spans="1:8">
      <c r="A49" s="368"/>
      <c r="B49" s="248"/>
      <c r="C49" s="248"/>
      <c r="D49" s="251"/>
      <c r="E49" s="250"/>
      <c r="F49" s="249"/>
      <c r="G49" s="787"/>
      <c r="H49" s="369"/>
    </row>
    <row r="50" spans="1:8">
      <c r="A50" s="368"/>
      <c r="B50" s="248"/>
      <c r="C50" s="248"/>
      <c r="D50" s="251"/>
      <c r="E50" s="250"/>
      <c r="F50" s="249"/>
      <c r="G50" s="787"/>
      <c r="H50" s="369"/>
    </row>
    <row r="51" spans="1:8">
      <c r="A51" s="366"/>
      <c r="D51" s="251"/>
      <c r="E51" s="250"/>
      <c r="F51" s="249"/>
      <c r="G51" s="787"/>
      <c r="H51" s="369"/>
    </row>
    <row r="52" spans="1:8">
      <c r="A52" s="366"/>
      <c r="G52" s="789"/>
      <c r="H52" s="369"/>
    </row>
    <row r="53" spans="1:8">
      <c r="A53" s="366"/>
      <c r="G53" s="789"/>
      <c r="H53" s="369"/>
    </row>
    <row r="54" spans="1:8">
      <c r="A54" s="373"/>
      <c r="B54" s="247"/>
      <c r="C54" s="246"/>
      <c r="D54" s="245"/>
      <c r="E54" s="244"/>
      <c r="F54" s="244"/>
      <c r="G54" s="244"/>
      <c r="H54" s="382"/>
    </row>
    <row r="55" spans="1:8">
      <c r="A55" s="375"/>
      <c r="B55" s="1002" t="s">
        <v>839</v>
      </c>
      <c r="C55" s="1003"/>
      <c r="D55" s="1003"/>
      <c r="E55" s="1003"/>
      <c r="F55" s="243" t="s">
        <v>7</v>
      </c>
      <c r="G55" s="243" t="s">
        <v>7</v>
      </c>
      <c r="H55" s="376"/>
    </row>
    <row r="56" spans="1:8" ht="13.8" thickBot="1">
      <c r="A56" s="377"/>
      <c r="B56" s="378"/>
      <c r="C56" s="378"/>
      <c r="D56" s="379"/>
      <c r="E56" s="380"/>
      <c r="F56" s="380"/>
      <c r="G56" s="380"/>
      <c r="H56" s="383"/>
    </row>
  </sheetData>
  <mergeCells count="1">
    <mergeCell ref="B55:E55"/>
  </mergeCells>
  <printOptions horizontalCentered="1" gridLinesSet="0"/>
  <pageMargins left="0.31496062992125984" right="0.31496062992125984" top="0.31496062992125984" bottom="0.31496062992125984" header="0" footer="0"/>
  <pageSetup paperSize="9" scale="86" firstPageNumber="175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9"/>
  <sheetViews>
    <sheetView showGridLines="0" view="pageBreakPreview" topLeftCell="B23" zoomScaleNormal="100" zoomScaleSheetLayoutView="100" workbookViewId="0">
      <selection activeCell="G22" sqref="G22"/>
    </sheetView>
  </sheetViews>
  <sheetFormatPr defaultColWidth="9.109375" defaultRowHeight="13.2"/>
  <cols>
    <col min="1" max="1" width="7.6640625" style="10" customWidth="1"/>
    <col min="2" max="2" width="11.109375" style="10" customWidth="1"/>
    <col min="3" max="3" width="36.6640625" style="10" customWidth="1"/>
    <col min="4" max="4" width="7.6640625" style="18" customWidth="1"/>
    <col min="5" max="5" width="10.6640625" style="41" customWidth="1"/>
    <col min="6" max="6" width="13" style="41" hidden="1" customWidth="1"/>
    <col min="7" max="7" width="12.6640625" style="41" customWidth="1"/>
    <col min="8" max="8" width="15.6640625" style="41" customWidth="1"/>
    <col min="9" max="16384" width="9.109375" style="8"/>
  </cols>
  <sheetData>
    <row r="1" spans="1:8" ht="13.8" thickBot="1">
      <c r="A1" s="221"/>
      <c r="B1" s="221"/>
      <c r="C1" s="221"/>
      <c r="D1" s="222"/>
      <c r="E1" s="224"/>
      <c r="F1" s="224"/>
      <c r="G1" s="224"/>
      <c r="H1" s="224"/>
    </row>
    <row r="2" spans="1:8" ht="28.5" customHeight="1" thickBot="1">
      <c r="A2" s="208" t="s">
        <v>42</v>
      </c>
      <c r="B2" s="209" t="s">
        <v>43</v>
      </c>
      <c r="C2" s="209" t="s">
        <v>44</v>
      </c>
      <c r="D2" s="209" t="s">
        <v>45</v>
      </c>
      <c r="E2" s="229" t="s">
        <v>46</v>
      </c>
      <c r="F2" s="210" t="s">
        <v>47</v>
      </c>
      <c r="G2" s="717" t="s">
        <v>48</v>
      </c>
      <c r="H2" s="211" t="s">
        <v>49</v>
      </c>
    </row>
    <row r="3" spans="1:8" ht="13.8" thickTop="1">
      <c r="A3" s="164"/>
      <c r="E3" s="42"/>
      <c r="F3" s="42"/>
      <c r="G3" s="58"/>
      <c r="H3" s="214"/>
    </row>
    <row r="4" spans="1:8" ht="26.4">
      <c r="A4" s="164"/>
      <c r="B4" s="12" t="s">
        <v>840</v>
      </c>
      <c r="C4" s="12" t="s">
        <v>841</v>
      </c>
      <c r="E4" s="42"/>
      <c r="F4" s="42"/>
      <c r="G4" s="58"/>
      <c r="H4" s="214"/>
    </row>
    <row r="5" spans="1:8">
      <c r="A5" s="164"/>
      <c r="B5" s="12"/>
      <c r="C5" s="12"/>
      <c r="E5" s="42"/>
      <c r="F5" s="42"/>
      <c r="G5" s="58"/>
      <c r="H5" s="214"/>
    </row>
    <row r="6" spans="1:8">
      <c r="A6" s="164" t="s">
        <v>842</v>
      </c>
      <c r="B6" s="10" t="s">
        <v>843</v>
      </c>
      <c r="C6" s="10" t="s">
        <v>844</v>
      </c>
      <c r="E6" s="360"/>
      <c r="G6" s="719"/>
      <c r="H6" s="214"/>
    </row>
    <row r="7" spans="1:8">
      <c r="A7" s="164" t="s">
        <v>845</v>
      </c>
      <c r="C7" s="10" t="s">
        <v>846</v>
      </c>
      <c r="D7" s="18" t="s">
        <v>58</v>
      </c>
      <c r="E7" s="129">
        <v>1</v>
      </c>
      <c r="F7" s="151">
        <v>120000</v>
      </c>
      <c r="G7" s="702"/>
      <c r="H7" s="202"/>
    </row>
    <row r="8" spans="1:8">
      <c r="A8" s="164" t="s">
        <v>847</v>
      </c>
      <c r="C8" s="10" t="s">
        <v>848</v>
      </c>
      <c r="D8" s="18" t="s">
        <v>58</v>
      </c>
      <c r="E8" s="129">
        <v>1</v>
      </c>
      <c r="F8" s="151">
        <v>50000</v>
      </c>
      <c r="G8" s="702"/>
      <c r="H8" s="202"/>
    </row>
    <row r="9" spans="1:8">
      <c r="A9" s="164"/>
      <c r="E9" s="129"/>
      <c r="F9" s="151"/>
      <c r="G9" s="702"/>
      <c r="H9" s="202"/>
    </row>
    <row r="10" spans="1:8">
      <c r="A10" s="164" t="s">
        <v>849</v>
      </c>
      <c r="B10" s="10" t="s">
        <v>850</v>
      </c>
      <c r="C10" s="10" t="s">
        <v>851</v>
      </c>
      <c r="E10" s="129"/>
      <c r="F10" s="151"/>
      <c r="G10" s="702"/>
      <c r="H10" s="202"/>
    </row>
    <row r="11" spans="1:8" ht="26.4">
      <c r="A11" s="164" t="s">
        <v>852</v>
      </c>
      <c r="C11" s="10" t="s">
        <v>853</v>
      </c>
      <c r="D11" s="128" t="s">
        <v>58</v>
      </c>
      <c r="E11" s="129">
        <v>1</v>
      </c>
      <c r="F11" s="151">
        <v>80000</v>
      </c>
      <c r="G11" s="702"/>
      <c r="H11" s="202"/>
    </row>
    <row r="12" spans="1:8">
      <c r="A12" s="164"/>
      <c r="E12" s="129"/>
      <c r="F12" s="151"/>
      <c r="G12" s="702"/>
      <c r="H12" s="202"/>
    </row>
    <row r="13" spans="1:8">
      <c r="A13" s="164" t="s">
        <v>854</v>
      </c>
      <c r="C13" s="10" t="s">
        <v>855</v>
      </c>
      <c r="E13" s="129"/>
      <c r="F13" s="151"/>
      <c r="G13" s="702"/>
      <c r="H13" s="202"/>
    </row>
    <row r="14" spans="1:8" ht="26.4">
      <c r="A14" s="164" t="s">
        <v>856</v>
      </c>
      <c r="C14" s="10" t="s">
        <v>857</v>
      </c>
      <c r="D14" s="18" t="s">
        <v>858</v>
      </c>
      <c r="E14" s="129">
        <v>1</v>
      </c>
      <c r="F14" s="151">
        <v>90000</v>
      </c>
      <c r="G14" s="702">
        <v>112500</v>
      </c>
      <c r="H14" s="202">
        <f>G14</f>
        <v>112500</v>
      </c>
    </row>
    <row r="15" spans="1:8" ht="26.4">
      <c r="A15" s="164" t="s">
        <v>859</v>
      </c>
      <c r="B15" s="670"/>
      <c r="C15" s="602" t="s">
        <v>860</v>
      </c>
      <c r="D15" s="128" t="s">
        <v>858</v>
      </c>
      <c r="E15" s="900">
        <v>1</v>
      </c>
      <c r="F15" s="864">
        <v>2280000</v>
      </c>
      <c r="G15" s="702">
        <v>2850000</v>
      </c>
      <c r="H15" s="202">
        <f>G15</f>
        <v>2850000</v>
      </c>
    </row>
    <row r="16" spans="1:8">
      <c r="A16" s="164" t="s">
        <v>861</v>
      </c>
      <c r="C16" s="602" t="s">
        <v>862</v>
      </c>
      <c r="D16" s="621" t="s">
        <v>4</v>
      </c>
      <c r="E16" s="901">
        <f>G15</f>
        <v>2850000</v>
      </c>
      <c r="F16" s="902">
        <v>0.1</v>
      </c>
      <c r="G16" s="930"/>
      <c r="H16" s="202"/>
    </row>
    <row r="17" spans="1:8">
      <c r="A17" s="164"/>
      <c r="E17" s="150"/>
      <c r="F17" s="150"/>
      <c r="G17" s="696"/>
      <c r="H17" s="202"/>
    </row>
    <row r="18" spans="1:8">
      <c r="A18" s="606" t="s">
        <v>863</v>
      </c>
      <c r="B18" s="602" t="s">
        <v>864</v>
      </c>
      <c r="C18" s="602" t="s">
        <v>865</v>
      </c>
      <c r="D18" s="903"/>
      <c r="E18" s="861"/>
      <c r="F18" s="826"/>
      <c r="G18" s="827"/>
      <c r="H18" s="202"/>
    </row>
    <row r="19" spans="1:8" ht="39.6">
      <c r="A19" s="693" t="s">
        <v>866</v>
      </c>
      <c r="C19" s="603" t="s">
        <v>1241</v>
      </c>
      <c r="D19" s="621" t="s">
        <v>250</v>
      </c>
      <c r="E19" s="901">
        <v>302</v>
      </c>
      <c r="F19" s="824">
        <v>2500</v>
      </c>
      <c r="G19" s="824"/>
      <c r="H19" s="825"/>
    </row>
    <row r="20" spans="1:8" ht="52.8">
      <c r="A20" s="693" t="s">
        <v>867</v>
      </c>
      <c r="B20" s="602" t="s">
        <v>864</v>
      </c>
      <c r="C20" s="604" t="s">
        <v>1242</v>
      </c>
      <c r="D20" s="621" t="s">
        <v>377</v>
      </c>
      <c r="E20" s="901">
        <v>1</v>
      </c>
      <c r="F20" s="824">
        <v>45000</v>
      </c>
      <c r="G20" s="824"/>
      <c r="H20" s="825"/>
    </row>
    <row r="21" spans="1:8">
      <c r="A21" s="606"/>
      <c r="B21" s="602"/>
      <c r="C21" s="604"/>
      <c r="D21" s="903"/>
      <c r="E21" s="901"/>
      <c r="F21" s="826"/>
      <c r="G21" s="826"/>
      <c r="H21" s="827"/>
    </row>
    <row r="22" spans="1:8">
      <c r="A22" s="606" t="s">
        <v>868</v>
      </c>
      <c r="B22" s="602"/>
      <c r="C22" s="602" t="s">
        <v>869</v>
      </c>
      <c r="D22" s="903"/>
      <c r="E22" s="901"/>
      <c r="F22" s="826"/>
      <c r="G22" s="826"/>
      <c r="H22" s="827"/>
    </row>
    <row r="23" spans="1:8" ht="39.6">
      <c r="A23" s="693" t="s">
        <v>870</v>
      </c>
      <c r="B23" s="10" t="s">
        <v>871</v>
      </c>
      <c r="C23" s="570" t="s">
        <v>1244</v>
      </c>
      <c r="D23" s="621" t="s">
        <v>58</v>
      </c>
      <c r="E23" s="901">
        <v>1</v>
      </c>
      <c r="F23" s="702">
        <v>700000</v>
      </c>
      <c r="G23" s="702"/>
      <c r="H23" s="702"/>
    </row>
    <row r="24" spans="1:8">
      <c r="A24" s="164"/>
      <c r="E24" s="700"/>
      <c r="F24" s="34"/>
      <c r="G24" s="34"/>
      <c r="H24" s="698"/>
    </row>
    <row r="25" spans="1:8">
      <c r="A25" s="606" t="s">
        <v>872</v>
      </c>
      <c r="C25" s="10" t="s">
        <v>873</v>
      </c>
      <c r="E25" s="34"/>
      <c r="F25" s="34"/>
      <c r="G25" s="34"/>
      <c r="H25" s="698"/>
    </row>
    <row r="26" spans="1:8" ht="39.6">
      <c r="A26" s="164" t="s">
        <v>874</v>
      </c>
      <c r="B26" s="10" t="s">
        <v>871</v>
      </c>
      <c r="C26" s="10" t="s">
        <v>1243</v>
      </c>
      <c r="D26" s="128" t="s">
        <v>58</v>
      </c>
      <c r="E26" s="129">
        <v>1</v>
      </c>
      <c r="F26" s="824">
        <v>750200.00000000012</v>
      </c>
      <c r="G26" s="824"/>
      <c r="H26" s="825"/>
    </row>
    <row r="27" spans="1:8" ht="39.6">
      <c r="A27" s="164" t="s">
        <v>875</v>
      </c>
      <c r="C27" s="10" t="s">
        <v>876</v>
      </c>
      <c r="D27" s="128" t="s">
        <v>58</v>
      </c>
      <c r="E27" s="129">
        <v>1</v>
      </c>
      <c r="F27" s="824">
        <v>75000</v>
      </c>
      <c r="G27" s="824"/>
      <c r="H27" s="825"/>
    </row>
    <row r="28" spans="1:8">
      <c r="A28" s="164"/>
      <c r="E28" s="34"/>
      <c r="F28" s="34"/>
      <c r="G28" s="34"/>
      <c r="H28" s="698"/>
    </row>
    <row r="29" spans="1:8">
      <c r="A29" s="606" t="s">
        <v>877</v>
      </c>
      <c r="C29" s="10" t="s">
        <v>878</v>
      </c>
      <c r="E29" s="34"/>
      <c r="F29" s="34"/>
      <c r="G29" s="34"/>
      <c r="H29" s="698"/>
    </row>
    <row r="30" spans="1:8" ht="39.6">
      <c r="A30" s="164" t="s">
        <v>879</v>
      </c>
      <c r="B30" s="10" t="s">
        <v>871</v>
      </c>
      <c r="C30" s="10" t="s">
        <v>880</v>
      </c>
      <c r="D30" s="128" t="s">
        <v>858</v>
      </c>
      <c r="E30" s="129">
        <v>1</v>
      </c>
      <c r="F30" s="34">
        <v>125000</v>
      </c>
      <c r="G30" s="34">
        <v>125000</v>
      </c>
      <c r="H30" s="702">
        <f>G30</f>
        <v>125000</v>
      </c>
    </row>
    <row r="31" spans="1:8">
      <c r="A31" s="164"/>
      <c r="C31" s="602"/>
      <c r="D31" s="621"/>
      <c r="E31" s="901"/>
      <c r="F31" s="34"/>
      <c r="G31" s="698"/>
      <c r="H31" s="215"/>
    </row>
    <row r="32" spans="1:8">
      <c r="A32" s="164"/>
      <c r="D32" s="128"/>
      <c r="E32" s="34"/>
      <c r="F32" s="34"/>
      <c r="G32" s="698"/>
      <c r="H32" s="215"/>
    </row>
    <row r="33" spans="1:8">
      <c r="A33" s="164"/>
      <c r="D33" s="128"/>
      <c r="E33" s="34"/>
      <c r="F33" s="34"/>
      <c r="G33" s="698"/>
      <c r="H33" s="215"/>
    </row>
    <row r="34" spans="1:8">
      <c r="A34" s="164"/>
      <c r="D34" s="128"/>
      <c r="E34" s="34"/>
      <c r="F34" s="34"/>
      <c r="G34" s="698"/>
      <c r="H34" s="215"/>
    </row>
    <row r="35" spans="1:8">
      <c r="A35" s="164"/>
      <c r="D35" s="128"/>
      <c r="E35" s="34"/>
      <c r="F35" s="34"/>
      <c r="G35" s="698"/>
      <c r="H35" s="215"/>
    </row>
    <row r="36" spans="1:8">
      <c r="A36" s="164"/>
      <c r="D36" s="128"/>
      <c r="E36" s="34"/>
      <c r="F36" s="34"/>
      <c r="G36" s="698"/>
      <c r="H36" s="215"/>
    </row>
    <row r="37" spans="1:8">
      <c r="A37" s="164"/>
      <c r="D37" s="128"/>
      <c r="E37" s="34"/>
      <c r="F37" s="34"/>
      <c r="G37" s="698"/>
      <c r="H37" s="215"/>
    </row>
    <row r="38" spans="1:8">
      <c r="A38" s="164"/>
      <c r="D38" s="128"/>
      <c r="E38" s="34"/>
      <c r="F38" s="34"/>
      <c r="G38" s="698"/>
      <c r="H38" s="215"/>
    </row>
    <row r="39" spans="1:8" ht="25.5" customHeight="1">
      <c r="A39" s="164"/>
      <c r="D39" s="128"/>
      <c r="E39" s="34"/>
      <c r="F39" s="34"/>
      <c r="G39" s="698"/>
      <c r="H39" s="215"/>
    </row>
    <row r="40" spans="1:8">
      <c r="A40" s="164"/>
      <c r="D40" s="128"/>
      <c r="E40" s="34"/>
      <c r="F40" s="34"/>
      <c r="G40" s="698"/>
      <c r="H40" s="215"/>
    </row>
    <row r="41" spans="1:8">
      <c r="A41" s="164"/>
      <c r="G41" s="719"/>
      <c r="H41" s="214"/>
    </row>
    <row r="42" spans="1:8">
      <c r="A42" s="164"/>
      <c r="G42" s="719"/>
      <c r="H42" s="214"/>
    </row>
    <row r="43" spans="1:8">
      <c r="A43" s="164"/>
      <c r="G43" s="719"/>
      <c r="H43" s="214"/>
    </row>
    <row r="44" spans="1:8">
      <c r="A44" s="164"/>
      <c r="G44" s="719"/>
      <c r="H44" s="214"/>
    </row>
    <row r="45" spans="1:8">
      <c r="A45" s="164"/>
      <c r="G45" s="719"/>
      <c r="H45" s="214"/>
    </row>
    <row r="46" spans="1:8">
      <c r="A46" s="164"/>
      <c r="G46" s="719"/>
      <c r="H46" s="214"/>
    </row>
    <row r="47" spans="1:8">
      <c r="A47" s="206"/>
      <c r="B47" s="27"/>
      <c r="C47" s="27"/>
      <c r="D47" s="28"/>
      <c r="E47" s="44"/>
      <c r="F47" s="44"/>
      <c r="G47" s="44"/>
      <c r="H47" s="217"/>
    </row>
    <row r="48" spans="1:8" ht="12" customHeight="1">
      <c r="A48" s="218"/>
      <c r="B48" s="29" t="s">
        <v>881</v>
      </c>
      <c r="C48" s="20"/>
      <c r="D48" s="21"/>
      <c r="E48" s="45"/>
      <c r="F48" s="43" t="s">
        <v>7</v>
      </c>
      <c r="G48" s="43" t="s">
        <v>7</v>
      </c>
      <c r="H48" s="219"/>
    </row>
    <row r="49" spans="1:8" ht="13.8" thickBot="1">
      <c r="A49" s="220"/>
      <c r="B49" s="221"/>
      <c r="C49" s="221"/>
      <c r="D49" s="222"/>
      <c r="E49" s="224"/>
      <c r="F49" s="224"/>
      <c r="G49" s="224"/>
      <c r="H49" s="225"/>
    </row>
  </sheetData>
  <phoneticPr fontId="0" type="noConversion"/>
  <printOptions horizontalCentered="1"/>
  <pageMargins left="0.31496062992125984" right="0.31496062992125984" top="0.31496062992125984" bottom="0.31496062992125984" header="0" footer="0"/>
  <pageSetup paperSize="9" scale="86" firstPageNumber="176" orientation="portrait" useFirstPageNumber="1" copies="7" r:id="rId1"/>
  <headerFooter alignWithMargins="0">
    <oddHeader>&amp;RJW14040: CONSTRUCTION OF A 2.25ML WATER TOWER IN ROBERTVILLE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7"/>
  <sheetViews>
    <sheetView showGridLines="0" tabSelected="1" view="pageBreakPreview" topLeftCell="A65" zoomScale="80" zoomScaleNormal="100" zoomScaleSheetLayoutView="80" workbookViewId="0">
      <selection activeCell="G49" sqref="G49"/>
    </sheetView>
  </sheetViews>
  <sheetFormatPr defaultColWidth="9.109375" defaultRowHeight="13.2"/>
  <cols>
    <col min="1" max="1" width="7.6640625" style="10" customWidth="1"/>
    <col min="2" max="2" width="11.109375" style="10" customWidth="1"/>
    <col min="3" max="3" width="46.109375" style="10" customWidth="1"/>
    <col min="4" max="4" width="9.77734375" style="18" customWidth="1"/>
    <col min="5" max="5" width="14.33203125" style="41" customWidth="1"/>
    <col min="6" max="6" width="12.6640625" style="41" hidden="1" customWidth="1"/>
    <col min="7" max="7" width="12.6640625" style="41" customWidth="1"/>
    <col min="8" max="8" width="15.6640625" style="41" customWidth="1"/>
    <col min="9" max="16384" width="9.109375" style="8"/>
  </cols>
  <sheetData>
    <row r="1" spans="1:8" ht="13.8" thickBot="1">
      <c r="A1" s="221"/>
      <c r="B1" s="221"/>
      <c r="C1" s="221"/>
      <c r="D1" s="222"/>
      <c r="E1" s="224"/>
      <c r="F1" s="224"/>
      <c r="G1" s="224"/>
      <c r="H1" s="224"/>
    </row>
    <row r="2" spans="1:8" ht="28.5" customHeight="1" thickBot="1">
      <c r="A2" s="208" t="s">
        <v>42</v>
      </c>
      <c r="B2" s="209" t="s">
        <v>43</v>
      </c>
      <c r="C2" s="209" t="s">
        <v>44</v>
      </c>
      <c r="D2" s="209" t="s">
        <v>45</v>
      </c>
      <c r="E2" s="229" t="s">
        <v>46</v>
      </c>
      <c r="F2" s="210" t="s">
        <v>47</v>
      </c>
      <c r="G2" s="717" t="s">
        <v>48</v>
      </c>
      <c r="H2" s="211" t="s">
        <v>49</v>
      </c>
    </row>
    <row r="3" spans="1:8" ht="13.8" thickTop="1">
      <c r="A3" s="164"/>
      <c r="E3" s="150"/>
      <c r="F3" s="150"/>
      <c r="G3" s="696"/>
      <c r="H3" s="214"/>
    </row>
    <row r="4" spans="1:8" ht="16.95" customHeight="1">
      <c r="A4" s="164"/>
      <c r="B4" s="12" t="s">
        <v>882</v>
      </c>
      <c r="C4" s="12" t="s">
        <v>883</v>
      </c>
      <c r="E4" s="150"/>
      <c r="F4" s="150"/>
      <c r="G4" s="696"/>
      <c r="H4" s="214"/>
    </row>
    <row r="5" spans="1:8">
      <c r="A5" s="164" t="s">
        <v>884</v>
      </c>
      <c r="B5" s="12"/>
      <c r="C5" s="12" t="s">
        <v>885</v>
      </c>
      <c r="E5" s="151"/>
      <c r="F5" s="150"/>
      <c r="G5" s="696"/>
      <c r="H5" s="214"/>
    </row>
    <row r="6" spans="1:8" ht="51.75" customHeight="1">
      <c r="A6" s="164" t="s">
        <v>886</v>
      </c>
      <c r="C6" s="10" t="s">
        <v>887</v>
      </c>
      <c r="D6" s="802" t="s">
        <v>68</v>
      </c>
      <c r="E6" s="817">
        <v>1</v>
      </c>
      <c r="F6" s="800">
        <v>0</v>
      </c>
      <c r="G6" s="971">
        <v>43750</v>
      </c>
      <c r="H6" s="972">
        <f>G6</f>
        <v>43750</v>
      </c>
    </row>
    <row r="7" spans="1:8" ht="33" customHeight="1">
      <c r="A7" s="164" t="s">
        <v>888</v>
      </c>
      <c r="C7" s="10" t="s">
        <v>889</v>
      </c>
      <c r="D7" s="802" t="s">
        <v>4</v>
      </c>
      <c r="E7" s="817">
        <f>G6</f>
        <v>43750</v>
      </c>
      <c r="F7" s="815">
        <v>0</v>
      </c>
      <c r="G7" s="824"/>
      <c r="H7" s="202"/>
    </row>
    <row r="8" spans="1:8" ht="40.049999999999997" customHeight="1">
      <c r="A8" s="164" t="s">
        <v>890</v>
      </c>
      <c r="C8" s="10" t="s">
        <v>891</v>
      </c>
      <c r="D8" s="802" t="s">
        <v>377</v>
      </c>
      <c r="E8" s="817">
        <v>1</v>
      </c>
      <c r="F8" s="800">
        <v>0</v>
      </c>
      <c r="G8" s="824"/>
      <c r="H8" s="825"/>
    </row>
    <row r="9" spans="1:8" ht="1.95" customHeight="1">
      <c r="A9" s="164"/>
      <c r="D9" s="802"/>
      <c r="E9" s="817"/>
      <c r="F9" s="800"/>
      <c r="G9" s="801"/>
      <c r="H9" s="904"/>
    </row>
    <row r="10" spans="1:8">
      <c r="A10" s="164" t="s">
        <v>892</v>
      </c>
      <c r="C10" s="12" t="s">
        <v>893</v>
      </c>
      <c r="D10" s="802"/>
      <c r="E10" s="817"/>
      <c r="F10" s="800"/>
      <c r="G10" s="801"/>
      <c r="H10" s="904"/>
    </row>
    <row r="11" spans="1:8" ht="66">
      <c r="A11" s="164" t="s">
        <v>894</v>
      </c>
      <c r="C11" s="487" t="s">
        <v>895</v>
      </c>
      <c r="D11" s="802"/>
      <c r="E11" s="817"/>
      <c r="F11" s="800"/>
      <c r="G11" s="801"/>
      <c r="H11" s="904"/>
    </row>
    <row r="12" spans="1:8">
      <c r="A12" s="164"/>
      <c r="C12" s="488" t="s">
        <v>896</v>
      </c>
      <c r="D12" s="802"/>
      <c r="E12" s="817"/>
      <c r="F12" s="800"/>
      <c r="G12" s="801"/>
      <c r="H12" s="904"/>
    </row>
    <row r="13" spans="1:8" ht="26.4">
      <c r="A13" s="164"/>
      <c r="C13" s="489" t="s">
        <v>897</v>
      </c>
      <c r="D13" s="490" t="s">
        <v>250</v>
      </c>
      <c r="E13" s="966">
        <v>200</v>
      </c>
      <c r="F13" s="800">
        <v>0</v>
      </c>
      <c r="G13" s="824"/>
      <c r="H13" s="825"/>
    </row>
    <row r="14" spans="1:8" ht="26.4">
      <c r="A14" s="164"/>
      <c r="C14" s="489" t="s">
        <v>898</v>
      </c>
      <c r="D14" s="490" t="s">
        <v>250</v>
      </c>
      <c r="E14" s="966">
        <v>50</v>
      </c>
      <c r="F14" s="800">
        <v>0</v>
      </c>
      <c r="G14" s="824"/>
      <c r="H14" s="825"/>
    </row>
    <row r="15" spans="1:8" ht="9" customHeight="1">
      <c r="A15" s="164"/>
      <c r="D15" s="802"/>
      <c r="E15" s="817"/>
      <c r="F15" s="800"/>
      <c r="G15" s="698"/>
      <c r="H15" s="202"/>
    </row>
    <row r="16" spans="1:8" ht="26.4">
      <c r="A16" s="164" t="s">
        <v>899</v>
      </c>
      <c r="C16" s="488" t="s">
        <v>900</v>
      </c>
      <c r="D16" s="802"/>
      <c r="E16" s="817"/>
      <c r="F16" s="800"/>
      <c r="G16" s="698"/>
      <c r="H16" s="202"/>
    </row>
    <row r="17" spans="1:8" ht="15" customHeight="1">
      <c r="A17" s="164"/>
      <c r="C17" s="489" t="s">
        <v>901</v>
      </c>
      <c r="D17" s="490" t="s">
        <v>250</v>
      </c>
      <c r="E17" s="915">
        <v>150</v>
      </c>
      <c r="F17" s="905">
        <v>0</v>
      </c>
      <c r="G17" s="824"/>
      <c r="H17" s="825"/>
    </row>
    <row r="18" spans="1:8" ht="13.95" customHeight="1">
      <c r="A18" s="164"/>
      <c r="C18" s="489" t="s">
        <v>902</v>
      </c>
      <c r="D18" s="490" t="s">
        <v>250</v>
      </c>
      <c r="E18" s="918">
        <v>100</v>
      </c>
      <c r="F18" s="906">
        <v>0</v>
      </c>
      <c r="G18" s="824"/>
      <c r="H18" s="825"/>
    </row>
    <row r="19" spans="1:8" ht="26.4">
      <c r="A19" s="164"/>
      <c r="C19" s="488" t="s">
        <v>903</v>
      </c>
      <c r="D19" s="490" t="s">
        <v>250</v>
      </c>
      <c r="E19" s="918">
        <v>50</v>
      </c>
      <c r="F19" s="906">
        <v>0</v>
      </c>
      <c r="G19" s="824"/>
      <c r="H19" s="825"/>
    </row>
    <row r="20" spans="1:8" ht="15.75" customHeight="1">
      <c r="A20" s="164"/>
      <c r="C20" s="489"/>
      <c r="D20" s="490"/>
      <c r="E20" s="817"/>
      <c r="F20" s="800"/>
      <c r="G20" s="698"/>
      <c r="H20" s="202"/>
    </row>
    <row r="21" spans="1:8" ht="26.4">
      <c r="A21" s="671" t="s">
        <v>904</v>
      </c>
      <c r="B21" s="602"/>
      <c r="C21" s="488" t="s">
        <v>905</v>
      </c>
      <c r="D21" s="903"/>
      <c r="E21" s="918"/>
      <c r="F21" s="907"/>
      <c r="G21" s="827"/>
      <c r="H21" s="202"/>
    </row>
    <row r="22" spans="1:8">
      <c r="A22" s="164"/>
      <c r="B22" s="692"/>
      <c r="C22" s="489" t="s">
        <v>901</v>
      </c>
      <c r="D22" s="490" t="s">
        <v>250</v>
      </c>
      <c r="E22" s="918">
        <v>150</v>
      </c>
      <c r="F22" s="907">
        <v>0</v>
      </c>
      <c r="G22" s="824"/>
      <c r="H22" s="825"/>
    </row>
    <row r="23" spans="1:8" ht="13.95" customHeight="1">
      <c r="A23" s="164"/>
      <c r="B23" s="692"/>
      <c r="C23" s="489" t="s">
        <v>902</v>
      </c>
      <c r="D23" s="490" t="s">
        <v>250</v>
      </c>
      <c r="E23" s="918">
        <v>100</v>
      </c>
      <c r="F23" s="907">
        <v>0</v>
      </c>
      <c r="G23" s="824"/>
      <c r="H23" s="825"/>
    </row>
    <row r="24" spans="1:8">
      <c r="A24" s="164"/>
      <c r="B24" s="692"/>
      <c r="C24" s="488" t="s">
        <v>906</v>
      </c>
      <c r="D24" s="490" t="s">
        <v>250</v>
      </c>
      <c r="E24" s="918">
        <v>30</v>
      </c>
      <c r="F24" s="907">
        <v>0</v>
      </c>
      <c r="G24" s="824"/>
      <c r="H24" s="825"/>
    </row>
    <row r="25" spans="1:8" ht="11.25" customHeight="1">
      <c r="A25" s="671"/>
      <c r="B25" s="602"/>
      <c r="C25" s="604"/>
      <c r="D25" s="903"/>
      <c r="E25" s="918"/>
      <c r="F25" s="907"/>
      <c r="G25" s="827"/>
      <c r="H25" s="202"/>
    </row>
    <row r="26" spans="1:8" ht="15" customHeight="1">
      <c r="A26" s="164" t="s">
        <v>907</v>
      </c>
      <c r="B26" s="602"/>
      <c r="C26" s="12" t="s">
        <v>908</v>
      </c>
      <c r="D26" s="903"/>
      <c r="E26" s="918"/>
      <c r="F26" s="907"/>
      <c r="G26" s="827"/>
      <c r="H26" s="202"/>
    </row>
    <row r="27" spans="1:8" ht="70.95" customHeight="1">
      <c r="A27" s="368" t="s">
        <v>909</v>
      </c>
      <c r="B27" s="692"/>
      <c r="C27" s="488" t="s">
        <v>910</v>
      </c>
      <c r="D27" s="903"/>
      <c r="E27" s="918"/>
      <c r="F27" s="907"/>
      <c r="G27" s="827"/>
      <c r="H27" s="202"/>
    </row>
    <row r="28" spans="1:8" ht="26.4">
      <c r="A28" s="164"/>
      <c r="C28" s="488" t="s">
        <v>911</v>
      </c>
      <c r="D28" s="802" t="s">
        <v>377</v>
      </c>
      <c r="E28" s="817">
        <v>1</v>
      </c>
      <c r="F28" s="800">
        <v>0</v>
      </c>
      <c r="G28" s="824"/>
      <c r="H28" s="825"/>
    </row>
    <row r="29" spans="1:8" ht="12" customHeight="1">
      <c r="A29" s="671"/>
      <c r="C29" s="10" t="s">
        <v>912</v>
      </c>
      <c r="D29" s="802" t="s">
        <v>377</v>
      </c>
      <c r="E29" s="817">
        <v>1</v>
      </c>
      <c r="F29" s="800">
        <v>0</v>
      </c>
      <c r="G29" s="824"/>
      <c r="H29" s="825"/>
    </row>
    <row r="30" spans="1:8">
      <c r="A30" s="164"/>
      <c r="C30" s="602"/>
      <c r="D30" s="909"/>
      <c r="E30" s="915"/>
      <c r="F30" s="905"/>
      <c r="G30" s="910"/>
      <c r="H30" s="904"/>
    </row>
    <row r="31" spans="1:8">
      <c r="A31" s="164" t="s">
        <v>913</v>
      </c>
      <c r="C31" s="12" t="s">
        <v>914</v>
      </c>
      <c r="D31" s="903"/>
      <c r="E31" s="918"/>
      <c r="F31" s="906"/>
      <c r="G31" s="911"/>
      <c r="H31" s="904"/>
    </row>
    <row r="32" spans="1:8" ht="24" customHeight="1">
      <c r="A32" s="368" t="s">
        <v>915</v>
      </c>
      <c r="C32" s="488" t="s">
        <v>916</v>
      </c>
      <c r="D32" s="802"/>
      <c r="E32" s="817"/>
      <c r="F32" s="800"/>
      <c r="G32" s="801"/>
      <c r="H32" s="904"/>
    </row>
    <row r="33" spans="1:8" ht="39.6">
      <c r="A33" s="368"/>
      <c r="C33" s="488" t="s">
        <v>917</v>
      </c>
      <c r="D33" s="802" t="s">
        <v>377</v>
      </c>
      <c r="E33" s="817">
        <v>10</v>
      </c>
      <c r="F33" s="800">
        <v>0</v>
      </c>
      <c r="G33" s="824"/>
      <c r="H33" s="825"/>
    </row>
    <row r="34" spans="1:8" ht="39.6">
      <c r="A34" s="368"/>
      <c r="C34" s="488" t="s">
        <v>918</v>
      </c>
      <c r="D34" s="802" t="s">
        <v>377</v>
      </c>
      <c r="E34" s="817">
        <v>8</v>
      </c>
      <c r="F34" s="800">
        <v>0</v>
      </c>
      <c r="G34" s="824"/>
      <c r="H34" s="825"/>
    </row>
    <row r="35" spans="1:8" ht="4.95" customHeight="1">
      <c r="A35" s="164"/>
      <c r="C35" s="488"/>
      <c r="D35" s="802"/>
      <c r="E35" s="817"/>
      <c r="F35" s="800"/>
      <c r="G35" s="801"/>
      <c r="H35" s="904"/>
    </row>
    <row r="36" spans="1:8">
      <c r="A36" s="164" t="s">
        <v>919</v>
      </c>
      <c r="C36" s="12" t="s">
        <v>920</v>
      </c>
      <c r="D36" s="802"/>
      <c r="E36" s="817"/>
      <c r="F36" s="800"/>
      <c r="G36" s="801"/>
      <c r="H36" s="904"/>
    </row>
    <row r="37" spans="1:8" ht="39.6">
      <c r="A37" s="164" t="s">
        <v>921</v>
      </c>
      <c r="C37" s="488" t="s">
        <v>922</v>
      </c>
      <c r="D37" s="802" t="s">
        <v>377</v>
      </c>
      <c r="E37" s="817">
        <v>4</v>
      </c>
      <c r="F37" s="800">
        <v>0</v>
      </c>
      <c r="G37" s="824"/>
      <c r="H37" s="825"/>
    </row>
    <row r="38" spans="1:8" ht="39.6">
      <c r="A38" s="164" t="s">
        <v>923</v>
      </c>
      <c r="C38" s="488" t="s">
        <v>924</v>
      </c>
      <c r="D38" s="802" t="s">
        <v>377</v>
      </c>
      <c r="E38" s="817">
        <v>6</v>
      </c>
      <c r="F38" s="800">
        <v>0</v>
      </c>
      <c r="G38" s="824"/>
      <c r="H38" s="825"/>
    </row>
    <row r="39" spans="1:8" ht="7.5" customHeight="1">
      <c r="A39" s="204"/>
      <c r="B39" s="22"/>
      <c r="C39" s="572"/>
      <c r="D39" s="803"/>
      <c r="E39" s="967"/>
      <c r="F39" s="804"/>
      <c r="G39" s="805"/>
      <c r="H39" s="904"/>
    </row>
    <row r="40" spans="1:8" ht="13.8" thickBot="1">
      <c r="A40" s="672"/>
      <c r="B40" s="597"/>
      <c r="C40" s="598" t="s">
        <v>106</v>
      </c>
      <c r="D40" s="806"/>
      <c r="E40" s="968"/>
      <c r="F40" s="807" t="s">
        <v>7</v>
      </c>
      <c r="G40" s="808" t="s">
        <v>7</v>
      </c>
      <c r="H40" s="912"/>
    </row>
    <row r="41" spans="1:8">
      <c r="A41" s="673"/>
      <c r="B41" s="599"/>
      <c r="C41" s="600" t="s">
        <v>400</v>
      </c>
      <c r="D41" s="809"/>
      <c r="E41" s="969"/>
      <c r="F41" s="810" t="s">
        <v>7</v>
      </c>
      <c r="G41" s="811" t="s">
        <v>7</v>
      </c>
      <c r="H41" s="913"/>
    </row>
    <row r="42" spans="1:8">
      <c r="A42" s="674"/>
      <c r="B42" s="493"/>
      <c r="C42" s="492"/>
      <c r="D42" s="812"/>
      <c r="E42" s="970"/>
      <c r="F42" s="813"/>
      <c r="G42" s="814"/>
      <c r="H42" s="914"/>
    </row>
    <row r="43" spans="1:8">
      <c r="A43" s="164" t="s">
        <v>925</v>
      </c>
      <c r="B43" s="12"/>
      <c r="C43" s="12" t="s">
        <v>926</v>
      </c>
      <c r="D43" s="802"/>
      <c r="E43" s="818"/>
      <c r="F43" s="800"/>
      <c r="G43" s="801"/>
      <c r="H43" s="823"/>
    </row>
    <row r="44" spans="1:8" ht="26.4">
      <c r="A44" s="164"/>
      <c r="C44" s="488" t="s">
        <v>927</v>
      </c>
      <c r="D44" s="802" t="s">
        <v>377</v>
      </c>
      <c r="E44" s="817">
        <v>6</v>
      </c>
      <c r="F44" s="800">
        <v>0</v>
      </c>
      <c r="G44" s="824"/>
      <c r="H44" s="825"/>
    </row>
    <row r="45" spans="1:8">
      <c r="A45" s="164"/>
      <c r="D45" s="802"/>
      <c r="E45" s="817"/>
      <c r="F45" s="815"/>
      <c r="G45" s="816"/>
      <c r="H45" s="202"/>
    </row>
    <row r="46" spans="1:8">
      <c r="A46" s="164"/>
      <c r="C46" s="12"/>
      <c r="D46" s="802"/>
      <c r="E46" s="817"/>
      <c r="F46" s="818"/>
      <c r="G46" s="819"/>
      <c r="H46" s="202"/>
    </row>
    <row r="47" spans="1:8" ht="26.4">
      <c r="A47" s="164"/>
      <c r="C47" s="960" t="s">
        <v>1239</v>
      </c>
      <c r="D47" s="802" t="s">
        <v>1240</v>
      </c>
      <c r="E47" s="817">
        <v>1</v>
      </c>
      <c r="F47" s="818"/>
      <c r="G47" s="819">
        <v>500000</v>
      </c>
      <c r="H47" s="904">
        <f>G47</f>
        <v>500000</v>
      </c>
    </row>
    <row r="48" spans="1:8" ht="12" customHeight="1">
      <c r="A48" s="164"/>
      <c r="C48" s="12"/>
      <c r="D48" s="802"/>
      <c r="E48" s="817"/>
      <c r="F48" s="818"/>
      <c r="G48" s="819"/>
      <c r="H48" s="200"/>
    </row>
    <row r="49" spans="1:8" ht="52.8">
      <c r="A49" s="164"/>
      <c r="C49" s="961" t="s">
        <v>1238</v>
      </c>
      <c r="D49" s="802"/>
      <c r="E49" s="817"/>
      <c r="F49" s="818"/>
      <c r="G49" s="819"/>
      <c r="H49" s="200"/>
    </row>
    <row r="50" spans="1:8">
      <c r="A50" s="164"/>
      <c r="C50" s="488"/>
      <c r="D50" s="802"/>
      <c r="E50" s="817"/>
      <c r="F50" s="818"/>
      <c r="G50" s="819"/>
      <c r="H50" s="200"/>
    </row>
    <row r="51" spans="1:8">
      <c r="A51" s="164"/>
      <c r="C51" s="489"/>
      <c r="D51" s="490"/>
      <c r="E51" s="490"/>
      <c r="F51" s="818"/>
      <c r="G51" s="819"/>
      <c r="H51" s="200"/>
    </row>
    <row r="52" spans="1:8">
      <c r="A52" s="164"/>
      <c r="D52" s="802"/>
      <c r="E52" s="817"/>
      <c r="F52" s="818"/>
      <c r="G52" s="819"/>
      <c r="H52" s="200"/>
    </row>
    <row r="53" spans="1:8">
      <c r="A53" s="164"/>
      <c r="C53" s="488"/>
      <c r="D53" s="802"/>
      <c r="E53" s="817"/>
      <c r="F53" s="818"/>
      <c r="G53" s="819"/>
      <c r="H53" s="200"/>
    </row>
    <row r="54" spans="1:8">
      <c r="A54" s="164"/>
      <c r="C54" s="489"/>
      <c r="D54" s="490"/>
      <c r="E54" s="915"/>
      <c r="F54" s="916"/>
      <c r="G54" s="917"/>
      <c r="H54" s="200"/>
    </row>
    <row r="55" spans="1:8">
      <c r="A55" s="164"/>
      <c r="C55" s="489"/>
      <c r="D55" s="490"/>
      <c r="E55" s="918"/>
      <c r="F55" s="919"/>
      <c r="G55" s="920"/>
      <c r="H55" s="200"/>
    </row>
    <row r="56" spans="1:8">
      <c r="A56" s="164"/>
      <c r="C56" s="489"/>
      <c r="D56" s="490"/>
      <c r="E56" s="918"/>
      <c r="F56" s="919"/>
      <c r="G56" s="920"/>
      <c r="H56" s="200"/>
    </row>
    <row r="57" spans="1:8">
      <c r="A57" s="164"/>
      <c r="C57" s="489"/>
      <c r="D57" s="490"/>
      <c r="E57" s="918"/>
      <c r="F57" s="919"/>
      <c r="G57" s="920"/>
      <c r="H57" s="200"/>
    </row>
    <row r="58" spans="1:8">
      <c r="A58" s="164"/>
      <c r="C58" s="489"/>
      <c r="D58" s="490"/>
      <c r="E58" s="918"/>
      <c r="F58" s="919"/>
      <c r="G58" s="920"/>
      <c r="H58" s="200"/>
    </row>
    <row r="59" spans="1:8">
      <c r="A59" s="164"/>
      <c r="C59" s="489"/>
      <c r="D59" s="490"/>
      <c r="E59" s="918"/>
      <c r="F59" s="919"/>
      <c r="G59" s="920"/>
      <c r="H59" s="200"/>
    </row>
    <row r="60" spans="1:8">
      <c r="A60" s="164"/>
      <c r="C60" s="489"/>
      <c r="D60" s="490"/>
      <c r="E60" s="918"/>
      <c r="F60" s="919"/>
      <c r="G60" s="920"/>
      <c r="H60" s="200"/>
    </row>
    <row r="61" spans="1:8">
      <c r="A61" s="164"/>
      <c r="C61" s="489"/>
      <c r="D61" s="490"/>
      <c r="E61" s="918"/>
      <c r="F61" s="919"/>
      <c r="G61" s="920"/>
      <c r="H61" s="200"/>
    </row>
    <row r="62" spans="1:8">
      <c r="A62" s="164"/>
      <c r="C62" s="489"/>
      <c r="D62" s="490"/>
      <c r="E62" s="918"/>
      <c r="F62" s="919"/>
      <c r="G62" s="920"/>
      <c r="H62" s="200"/>
    </row>
    <row r="63" spans="1:8">
      <c r="A63" s="164"/>
      <c r="C63" s="489"/>
      <c r="D63" s="490"/>
      <c r="E63" s="918"/>
      <c r="F63" s="919"/>
      <c r="G63" s="920"/>
      <c r="H63" s="200"/>
    </row>
    <row r="64" spans="1:8">
      <c r="A64" s="164"/>
      <c r="C64" s="489"/>
      <c r="D64" s="490"/>
      <c r="E64" s="918"/>
      <c r="F64" s="919"/>
      <c r="G64" s="920"/>
      <c r="H64" s="200"/>
    </row>
    <row r="65" spans="1:8">
      <c r="A65" s="164"/>
      <c r="C65" s="489"/>
      <c r="D65" s="490"/>
      <c r="E65" s="918"/>
      <c r="F65" s="919"/>
      <c r="G65" s="920"/>
      <c r="H65" s="200"/>
    </row>
    <row r="66" spans="1:8">
      <c r="A66" s="164"/>
      <c r="C66" s="489"/>
      <c r="D66" s="490"/>
      <c r="E66" s="918"/>
      <c r="F66" s="919"/>
      <c r="G66" s="920"/>
      <c r="H66" s="200"/>
    </row>
    <row r="67" spans="1:8">
      <c r="A67" s="164"/>
      <c r="C67" s="489"/>
      <c r="D67" s="490"/>
      <c r="E67" s="918"/>
      <c r="F67" s="919"/>
      <c r="G67" s="920"/>
      <c r="H67" s="200"/>
    </row>
    <row r="68" spans="1:8">
      <c r="A68" s="164"/>
      <c r="C68" s="489"/>
      <c r="D68" s="490"/>
      <c r="E68" s="918"/>
      <c r="F68" s="919"/>
      <c r="G68" s="920"/>
      <c r="H68" s="200"/>
    </row>
    <row r="69" spans="1:8">
      <c r="A69" s="164"/>
      <c r="C69" s="489"/>
      <c r="D69" s="490"/>
      <c r="E69" s="918"/>
      <c r="F69" s="919"/>
      <c r="G69" s="920"/>
      <c r="H69" s="200"/>
    </row>
    <row r="70" spans="1:8">
      <c r="A70" s="164"/>
      <c r="C70" s="489"/>
      <c r="D70" s="490"/>
      <c r="E70" s="918"/>
      <c r="F70" s="919"/>
      <c r="G70" s="920"/>
      <c r="H70" s="200"/>
    </row>
    <row r="71" spans="1:8">
      <c r="A71" s="164"/>
      <c r="C71" s="489"/>
      <c r="D71" s="490"/>
      <c r="E71" s="918"/>
      <c r="F71" s="919"/>
      <c r="G71" s="920"/>
      <c r="H71" s="200"/>
    </row>
    <row r="72" spans="1:8">
      <c r="A72" s="164"/>
      <c r="C72" s="489"/>
      <c r="D72" s="490"/>
      <c r="E72" s="918"/>
      <c r="F72" s="919"/>
      <c r="G72" s="920"/>
      <c r="H72" s="200"/>
    </row>
    <row r="73" spans="1:8">
      <c r="A73" s="164"/>
      <c r="C73" s="489"/>
      <c r="D73" s="490"/>
      <c r="E73" s="918"/>
      <c r="F73" s="919"/>
      <c r="G73" s="920"/>
      <c r="H73" s="200"/>
    </row>
    <row r="74" spans="1:8">
      <c r="A74" s="164"/>
      <c r="C74" s="489"/>
      <c r="D74" s="490"/>
      <c r="E74" s="918"/>
      <c r="F74" s="919"/>
      <c r="G74" s="920"/>
      <c r="H74" s="200"/>
    </row>
    <row r="75" spans="1:8">
      <c r="A75" s="164"/>
      <c r="C75" s="488"/>
      <c r="D75" s="490"/>
      <c r="E75" s="918"/>
      <c r="F75" s="921"/>
      <c r="G75" s="922"/>
      <c r="H75" s="200"/>
    </row>
    <row r="76" spans="1:8">
      <c r="A76" s="164"/>
      <c r="C76" s="571"/>
      <c r="D76" s="490"/>
      <c r="E76" s="918"/>
      <c r="F76" s="921"/>
      <c r="G76" s="922"/>
      <c r="H76" s="200"/>
    </row>
    <row r="77" spans="1:8">
      <c r="A77" s="164"/>
      <c r="C77" s="571"/>
      <c r="D77" s="490"/>
      <c r="E77" s="918"/>
      <c r="F77" s="921"/>
      <c r="G77" s="922"/>
      <c r="H77" s="200"/>
    </row>
    <row r="78" spans="1:8">
      <c r="A78" s="164"/>
      <c r="C78" s="571"/>
      <c r="D78" s="490"/>
      <c r="E78" s="918"/>
      <c r="F78" s="921"/>
      <c r="G78" s="922"/>
      <c r="H78" s="200"/>
    </row>
    <row r="79" spans="1:8">
      <c r="A79" s="164"/>
      <c r="C79" s="571"/>
      <c r="D79" s="490"/>
      <c r="E79" s="918"/>
      <c r="F79" s="921"/>
      <c r="G79" s="922"/>
      <c r="H79" s="200"/>
    </row>
    <row r="80" spans="1:8">
      <c r="A80" s="164"/>
      <c r="C80" s="571"/>
      <c r="D80" s="490"/>
      <c r="E80" s="918"/>
      <c r="F80" s="921"/>
      <c r="G80" s="922"/>
      <c r="H80" s="200"/>
    </row>
    <row r="81" spans="1:8">
      <c r="A81" s="164"/>
      <c r="C81" s="571"/>
      <c r="D81" s="490"/>
      <c r="E81" s="918"/>
      <c r="F81" s="921"/>
      <c r="G81" s="922"/>
      <c r="H81" s="200"/>
    </row>
    <row r="82" spans="1:8">
      <c r="A82" s="164"/>
      <c r="C82" s="571"/>
      <c r="D82" s="490"/>
      <c r="E82" s="918"/>
      <c r="F82" s="921"/>
      <c r="G82" s="922"/>
      <c r="H82" s="200"/>
    </row>
    <row r="83" spans="1:8">
      <c r="A83" s="164"/>
      <c r="C83" s="571"/>
      <c r="D83" s="490"/>
      <c r="E83" s="918"/>
      <c r="F83" s="921"/>
      <c r="G83" s="922"/>
      <c r="H83" s="200"/>
    </row>
    <row r="84" spans="1:8">
      <c r="A84" s="164"/>
      <c r="C84" s="571"/>
      <c r="D84" s="490"/>
      <c r="E84" s="918"/>
      <c r="F84" s="921"/>
      <c r="G84" s="922"/>
      <c r="H84" s="200"/>
    </row>
    <row r="85" spans="1:8">
      <c r="A85" s="164"/>
      <c r="C85" s="571"/>
      <c r="D85" s="490"/>
      <c r="E85" s="918"/>
      <c r="F85" s="921"/>
      <c r="G85" s="922"/>
      <c r="H85" s="200"/>
    </row>
    <row r="86" spans="1:8">
      <c r="A86" s="164"/>
      <c r="C86" s="571"/>
      <c r="D86" s="490"/>
      <c r="E86" s="918"/>
      <c r="F86" s="921"/>
      <c r="G86" s="922"/>
      <c r="H86" s="200"/>
    </row>
    <row r="87" spans="1:8">
      <c r="A87" s="164"/>
      <c r="C87" s="571"/>
      <c r="D87" s="490"/>
      <c r="E87" s="918"/>
      <c r="F87" s="921"/>
      <c r="G87" s="922"/>
      <c r="H87" s="200"/>
    </row>
    <row r="88" spans="1:8">
      <c r="A88" s="164"/>
      <c r="C88" s="571"/>
      <c r="D88" s="490"/>
      <c r="E88" s="918"/>
      <c r="F88" s="921"/>
      <c r="G88" s="922"/>
      <c r="H88" s="200"/>
    </row>
    <row r="89" spans="1:8">
      <c r="A89" s="164"/>
      <c r="C89" s="571"/>
      <c r="D89" s="490"/>
      <c r="E89" s="918"/>
      <c r="F89" s="921"/>
      <c r="G89" s="922"/>
      <c r="H89" s="200"/>
    </row>
    <row r="90" spans="1:8">
      <c r="A90" s="164"/>
      <c r="C90" s="489"/>
      <c r="D90" s="490"/>
      <c r="E90" s="800"/>
      <c r="F90" s="800"/>
      <c r="G90" s="801"/>
      <c r="H90" s="200"/>
    </row>
    <row r="91" spans="1:8">
      <c r="A91" s="606"/>
      <c r="B91" s="692"/>
      <c r="C91" s="489"/>
      <c r="D91" s="490"/>
      <c r="E91" s="918"/>
      <c r="F91" s="923"/>
      <c r="G91" s="924"/>
      <c r="H91" s="200"/>
    </row>
    <row r="92" spans="1:8">
      <c r="A92" s="606"/>
      <c r="B92" s="692"/>
      <c r="C92" s="489"/>
      <c r="D92" s="490"/>
      <c r="E92" s="918"/>
      <c r="F92" s="923"/>
      <c r="G92" s="924"/>
      <c r="H92" s="200"/>
    </row>
    <row r="93" spans="1:8">
      <c r="A93" s="606"/>
      <c r="B93" s="692"/>
      <c r="C93" s="489"/>
      <c r="D93" s="490"/>
      <c r="E93" s="918"/>
      <c r="F93" s="923"/>
      <c r="G93" s="924"/>
      <c r="H93" s="200"/>
    </row>
    <row r="94" spans="1:8">
      <c r="A94" s="606"/>
      <c r="B94" s="692"/>
      <c r="C94" s="489"/>
      <c r="D94" s="490"/>
      <c r="E94" s="918"/>
      <c r="F94" s="923"/>
      <c r="G94" s="924"/>
      <c r="H94" s="200"/>
    </row>
    <row r="95" spans="1:8">
      <c r="A95" s="606"/>
      <c r="B95" s="692"/>
      <c r="C95" s="489"/>
      <c r="D95" s="490"/>
      <c r="E95" s="918"/>
      <c r="F95" s="923"/>
      <c r="G95" s="924"/>
      <c r="H95" s="200"/>
    </row>
    <row r="96" spans="1:8">
      <c r="A96" s="606"/>
      <c r="B96" s="692"/>
      <c r="C96" s="489"/>
      <c r="D96" s="490"/>
      <c r="E96" s="918"/>
      <c r="F96" s="923"/>
      <c r="G96" s="924"/>
      <c r="H96" s="200"/>
    </row>
    <row r="97" spans="1:8">
      <c r="A97" s="606"/>
      <c r="B97" s="692"/>
      <c r="C97" s="488"/>
      <c r="D97" s="490"/>
      <c r="E97" s="918"/>
      <c r="F97" s="923"/>
      <c r="G97" s="924"/>
      <c r="H97" s="200"/>
    </row>
    <row r="98" spans="1:8">
      <c r="A98" s="606"/>
      <c r="B98" s="692"/>
      <c r="C98" s="488"/>
      <c r="D98" s="903"/>
      <c r="E98" s="918"/>
      <c r="F98" s="907"/>
      <c r="G98" s="908"/>
      <c r="H98" s="200"/>
    </row>
    <row r="99" spans="1:8">
      <c r="A99" s="164"/>
      <c r="C99" s="488"/>
      <c r="D99" s="802"/>
      <c r="E99" s="820"/>
      <c r="F99" s="821"/>
      <c r="G99" s="822"/>
      <c r="H99" s="200"/>
    </row>
    <row r="100" spans="1:8">
      <c r="A100" s="164"/>
      <c r="C100" s="488"/>
      <c r="D100" s="802"/>
      <c r="E100" s="817"/>
      <c r="F100" s="821"/>
      <c r="G100" s="822"/>
      <c r="H100" s="200"/>
    </row>
    <row r="101" spans="1:8">
      <c r="A101" s="164"/>
      <c r="C101" s="488"/>
      <c r="D101" s="802"/>
      <c r="E101" s="821"/>
      <c r="F101" s="821"/>
      <c r="G101" s="822"/>
      <c r="H101" s="200"/>
    </row>
    <row r="102" spans="1:8">
      <c r="A102" s="164"/>
      <c r="C102" s="12"/>
      <c r="D102" s="802"/>
      <c r="E102" s="821"/>
      <c r="F102" s="821"/>
      <c r="G102" s="822"/>
      <c r="H102" s="200"/>
    </row>
    <row r="103" spans="1:8">
      <c r="A103" s="164"/>
      <c r="C103" s="488"/>
      <c r="D103" s="802"/>
      <c r="E103" s="821"/>
      <c r="F103" s="821"/>
      <c r="G103" s="822"/>
      <c r="H103" s="202"/>
    </row>
    <row r="104" spans="1:8">
      <c r="A104" s="164"/>
      <c r="C104" s="488"/>
      <c r="D104" s="802"/>
      <c r="E104" s="821"/>
      <c r="F104" s="821"/>
      <c r="G104" s="822"/>
      <c r="H104" s="202"/>
    </row>
    <row r="105" spans="1:8">
      <c r="A105" s="206"/>
      <c r="B105" s="27"/>
      <c r="C105" s="27"/>
      <c r="D105" s="28"/>
      <c r="E105" s="44"/>
      <c r="F105" s="44"/>
      <c r="G105" s="44"/>
      <c r="H105" s="217"/>
    </row>
    <row r="106" spans="1:8">
      <c r="A106" s="218"/>
      <c r="B106" s="29" t="s">
        <v>928</v>
      </c>
      <c r="C106" s="20"/>
      <c r="D106" s="21"/>
      <c r="E106" s="45"/>
      <c r="F106" s="43" t="s">
        <v>7</v>
      </c>
      <c r="G106" s="43" t="s">
        <v>7</v>
      </c>
      <c r="H106" s="219"/>
    </row>
    <row r="107" spans="1:8" ht="13.8" thickBot="1">
      <c r="A107" s="220"/>
      <c r="B107" s="221"/>
      <c r="C107" s="221"/>
      <c r="D107" s="222"/>
      <c r="E107" s="224"/>
      <c r="F107" s="224"/>
      <c r="G107" s="224"/>
      <c r="H107" s="225"/>
    </row>
  </sheetData>
  <printOptions horizontalCentered="1"/>
  <pageMargins left="0.31496062992125984" right="0.31496062992125984" top="0.31496062992125984" bottom="0.31496062992125984" header="0" footer="0"/>
  <pageSetup paperSize="9" scale="77" firstPageNumber="177" orientation="portrait" useFirstPageNumber="1" copies="7" r:id="rId1"/>
  <headerFooter alignWithMargins="0">
    <oddHeader>&amp;RJW14040: CONSTRUCTION OF A 2.25ML WATER TOWER IN ROBERTVILLE</oddHeader>
    <oddFooter>&amp;C&amp;P</oddFooter>
  </headerFooter>
  <rowBreaks count="1" manualBreakCount="1">
    <brk id="40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0"/>
  <sheetViews>
    <sheetView workbookViewId="0"/>
  </sheetViews>
  <sheetFormatPr defaultColWidth="8.77734375" defaultRowHeight="13.2"/>
  <cols>
    <col min="1" max="1" width="29.44140625" bestFit="1" customWidth="1"/>
    <col min="2" max="2" width="4.77734375" bestFit="1" customWidth="1"/>
    <col min="3" max="3" width="17.33203125" bestFit="1" customWidth="1"/>
    <col min="4" max="4" width="4.77734375" bestFit="1" customWidth="1"/>
    <col min="5" max="5" width="16.44140625" bestFit="1" customWidth="1"/>
    <col min="6" max="6" width="4.77734375" bestFit="1" customWidth="1"/>
    <col min="7" max="7" width="17.6640625" bestFit="1" customWidth="1"/>
    <col min="8" max="8" width="4.77734375" bestFit="1" customWidth="1"/>
    <col min="9" max="9" width="18.44140625" bestFit="1" customWidth="1"/>
    <col min="10" max="10" width="4.77734375" bestFit="1" customWidth="1"/>
  </cols>
  <sheetData>
    <row r="1" spans="1:10">
      <c r="A1" s="109" t="s">
        <v>929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0">
      <c r="A2" s="112" t="s">
        <v>930</v>
      </c>
      <c r="B2" s="113"/>
      <c r="C2" s="113"/>
      <c r="D2" s="113"/>
      <c r="E2" s="114">
        <f>+(PI())</f>
        <v>3.1415926535897931</v>
      </c>
      <c r="F2" s="113"/>
      <c r="G2" s="113"/>
      <c r="H2" s="113"/>
      <c r="I2" s="113"/>
      <c r="J2" s="115"/>
    </row>
    <row r="3" spans="1:10">
      <c r="A3" s="116" t="s">
        <v>931</v>
      </c>
      <c r="B3" s="117">
        <f>Calcs!C130</f>
        <v>143</v>
      </c>
      <c r="C3" s="113" t="s">
        <v>932</v>
      </c>
      <c r="D3" s="113"/>
      <c r="E3" s="113"/>
      <c r="F3" s="113"/>
      <c r="G3" s="113"/>
      <c r="H3" s="113"/>
      <c r="I3" s="113"/>
      <c r="J3" s="115"/>
    </row>
    <row r="4" spans="1:10">
      <c r="A4" s="116" t="s">
        <v>933</v>
      </c>
      <c r="B4" s="117">
        <v>110</v>
      </c>
      <c r="C4" s="113"/>
      <c r="D4" s="113"/>
      <c r="E4" s="113"/>
      <c r="F4" s="113"/>
      <c r="G4" s="113"/>
      <c r="H4" s="113"/>
      <c r="I4" s="113"/>
      <c r="J4" s="115"/>
    </row>
    <row r="5" spans="1:10">
      <c r="A5" s="118" t="s">
        <v>934</v>
      </c>
      <c r="B5" s="114"/>
      <c r="C5" s="113" t="s">
        <v>935</v>
      </c>
      <c r="D5" s="114"/>
      <c r="E5" s="113" t="s">
        <v>936</v>
      </c>
      <c r="F5" s="114"/>
      <c r="G5" s="113" t="s">
        <v>937</v>
      </c>
      <c r="H5" s="114"/>
      <c r="I5" s="113" t="s">
        <v>938</v>
      </c>
      <c r="J5" s="119"/>
    </row>
    <row r="6" spans="1:10">
      <c r="A6" s="120" t="s">
        <v>939</v>
      </c>
      <c r="B6" s="121"/>
      <c r="C6" s="121" t="s">
        <v>940</v>
      </c>
      <c r="D6" s="122"/>
      <c r="E6" s="121" t="s">
        <v>941</v>
      </c>
      <c r="F6" s="122"/>
      <c r="G6" s="121" t="s">
        <v>942</v>
      </c>
      <c r="H6" s="122"/>
      <c r="I6" s="121" t="s">
        <v>943</v>
      </c>
      <c r="J6" s="123"/>
    </row>
    <row r="7" spans="1:10">
      <c r="A7" s="118" t="s">
        <v>944</v>
      </c>
      <c r="B7" s="114">
        <f>+(((2*0.3+$B$4/1000)*(0.1+$B$4/2000))-(PI()*($B$4/1000)^2/8))*$B$3</f>
        <v>15.057662778936695</v>
      </c>
      <c r="C7" s="113" t="s">
        <v>944</v>
      </c>
      <c r="D7" s="114">
        <f>+(((2*0.3+$B$4/1000)*(0.75*$B$4/1000))-(PI()*($B$4/1000)^2/8))*$B$3</f>
        <v>7.696737778936698</v>
      </c>
      <c r="E7" s="113" t="s">
        <v>944</v>
      </c>
      <c r="F7" s="114">
        <f>+(((2*0.4+$B$4/1000)*(0.75*$B$4/1000))-(PI()*($B$4/1000)^2/8))*$B$3</f>
        <v>10.056237778936699</v>
      </c>
      <c r="G7" s="113" t="s">
        <v>944</v>
      </c>
      <c r="H7" s="114">
        <f>+(((2*0.4+$B$4/1000)*(0.2+$B$4/2000))-(PI()*($B$4/1000)^2/8))*$B$3</f>
        <v>32.5036627789367</v>
      </c>
      <c r="I7" s="113" t="s">
        <v>944</v>
      </c>
      <c r="J7" s="119">
        <f>+(((2*0.4+$B$4/1000)*(0.2+$B$4/2000))-(PI()*($B$4/1000)^2/8))*$B$3</f>
        <v>32.5036627789367</v>
      </c>
    </row>
    <row r="8" spans="1:10">
      <c r="A8" s="118" t="s">
        <v>945</v>
      </c>
      <c r="B8" s="114">
        <f>+(((2*0.3+$B$4/1000)*(0.3+$B$4/2000))-(PI()*($B$4/1000)^2/8))*$B$3</f>
        <v>35.3636627789367</v>
      </c>
      <c r="C8" s="113" t="s">
        <v>946</v>
      </c>
      <c r="D8" s="114">
        <f>+(((2*0.3+$B$4/1000)*(0.3+$B$4/2000))-(PI()*($B$4/1000)^2/8))*$B$3</f>
        <v>35.3636627789367</v>
      </c>
      <c r="E8" s="113" t="s">
        <v>946</v>
      </c>
      <c r="F8" s="114">
        <f>+(((2*0.4+$B$4/1000)*(0.3+$B$4/2000))-(PI()*($B$4/1000)^2/8))*$B$3</f>
        <v>45.516662778936698</v>
      </c>
      <c r="G8" s="113" t="s">
        <v>946</v>
      </c>
      <c r="H8" s="114">
        <f>+(((2*0.4+$B$4/1000)*(0.3+$B$4/2000))-(PI()*($B$4/1000)^2/8))*$B$3</f>
        <v>45.516662778936698</v>
      </c>
      <c r="I8" s="113" t="s">
        <v>946</v>
      </c>
      <c r="J8" s="119">
        <f>+(((2*0.5+$B$4/1000)*(0.3+$B$4/2000))-(PI()*($B$4/1000)^2/8))*$B$3</f>
        <v>55.669662778936697</v>
      </c>
    </row>
    <row r="9" spans="1:10">
      <c r="A9" s="118"/>
      <c r="B9" s="114"/>
      <c r="C9" s="114"/>
      <c r="D9" s="114"/>
      <c r="E9" s="114"/>
      <c r="F9" s="114"/>
      <c r="G9" s="114"/>
      <c r="H9" s="114"/>
      <c r="I9" s="114"/>
      <c r="J9" s="119"/>
    </row>
    <row r="10" spans="1:10">
      <c r="A10" s="112" t="s">
        <v>947</v>
      </c>
      <c r="B10" s="113"/>
      <c r="C10" s="113"/>
      <c r="D10" s="113"/>
      <c r="E10" s="113"/>
      <c r="F10" s="113"/>
      <c r="G10" s="113"/>
      <c r="H10" s="113"/>
      <c r="I10" s="113"/>
      <c r="J10" s="115"/>
    </row>
    <row r="11" spans="1:10">
      <c r="A11" s="118" t="s">
        <v>934</v>
      </c>
      <c r="B11" s="114"/>
      <c r="C11" s="113" t="s">
        <v>948</v>
      </c>
      <c r="D11" s="114"/>
      <c r="E11" s="113" t="s">
        <v>949</v>
      </c>
      <c r="F11" s="114"/>
      <c r="G11" s="113" t="s">
        <v>950</v>
      </c>
      <c r="H11" s="114"/>
      <c r="I11" s="113" t="s">
        <v>938</v>
      </c>
      <c r="J11" s="119"/>
    </row>
    <row r="12" spans="1:10">
      <c r="A12" s="120" t="s">
        <v>951</v>
      </c>
      <c r="B12" s="121"/>
      <c r="C12" s="121" t="s">
        <v>941</v>
      </c>
      <c r="D12" s="122"/>
      <c r="E12" s="121" t="s">
        <v>942</v>
      </c>
      <c r="F12" s="122"/>
      <c r="G12" s="121" t="s">
        <v>952</v>
      </c>
      <c r="H12" s="122"/>
      <c r="I12" s="121" t="s">
        <v>953</v>
      </c>
      <c r="J12" s="123"/>
    </row>
    <row r="13" spans="1:10">
      <c r="A13" s="118" t="s">
        <v>944</v>
      </c>
      <c r="B13" s="114">
        <f>+(((2*0.3+$B$4/1000)*(0.1+$B$4/6000))-($B$4/1000)^2*(PI()-2)/16)*$B$3</f>
        <v>11.890927222801682</v>
      </c>
      <c r="C13" s="113" t="s">
        <v>944</v>
      </c>
      <c r="D13" s="114">
        <f>+(((2*0.4+$B$4/1000)*(0.1+$B$4/6000))-($B$4/1000)^2*(PI()-2)/16)*$B$3</f>
        <v>15.275260556135018</v>
      </c>
      <c r="E13" s="113" t="s">
        <v>944</v>
      </c>
      <c r="F13" s="114">
        <f>+(((2*0.4+$B$4/1000)*(7/24*$B$4/1000))-($B$4/1000)^2*(PI()-2)/16)*$B$3</f>
        <v>4.0515480561350161</v>
      </c>
      <c r="G13" s="113" t="s">
        <v>944</v>
      </c>
      <c r="H13" s="114">
        <f>+(((2*0.5+$B$4/1000)*(7/24*$B$4/1000))-($B$4/1000)^2*(PI()-2)/16)*$B$3</f>
        <v>4.9691313894683509</v>
      </c>
      <c r="I13" s="113" t="s">
        <v>944</v>
      </c>
      <c r="J13" s="119">
        <f>+(((2*0.5+$B$4/1000)*(0.2+$B$4/6000))-($B$4/1000)^2*(PI()-2)/16)*$B$3</f>
        <v>34.532593889468352</v>
      </c>
    </row>
    <row r="14" spans="1:10">
      <c r="A14" s="118" t="s">
        <v>945</v>
      </c>
      <c r="B14" s="114">
        <f>+((2*0.3+$B$4/1000)*(0.3+$B$4/1000+0.1)-(PI()*($B$4/1000)^2/4))*$B$3-B13</f>
        <v>38.530398335071709</v>
      </c>
      <c r="C14" s="113" t="s">
        <v>946</v>
      </c>
      <c r="D14" s="114">
        <f>+((2*0.4+$B$4/1000)*(0.3+$B$4/1000+0.1)-(PI()*($B$4/1000)^2/4))*$B$3-D13</f>
        <v>49.732065001738384</v>
      </c>
      <c r="E14" s="113" t="s">
        <v>946</v>
      </c>
      <c r="F14" s="114">
        <f>+((2*0.4+$B$4/1000)*(0.3+1.125*$B$4/1000)-(PI()*($B$4/1000)^2/4))*$B$3-F13</f>
        <v>49.732065001738377</v>
      </c>
      <c r="G14" s="113" t="s">
        <v>946</v>
      </c>
      <c r="H14" s="114">
        <f>+((2*0.5+$B$4/1000)*(0.3+1.125*$B$4/1000)-(PI()*($B$4/1000)^2/4))*$B$3-H13</f>
        <v>60.933731668405052</v>
      </c>
      <c r="I14" s="113" t="s">
        <v>946</v>
      </c>
      <c r="J14" s="119">
        <f>+((2*0.5+$B$4/1000)*(0.3+$B$4/1000+0.2)-(PI()*($B$4/1000)^2/4))*$B$3-J13</f>
        <v>60.933731668405052</v>
      </c>
    </row>
    <row r="15" spans="1:10">
      <c r="A15" s="118"/>
      <c r="B15" s="114"/>
      <c r="C15" s="113"/>
      <c r="D15" s="113"/>
      <c r="E15" s="113"/>
      <c r="F15" s="113"/>
      <c r="G15" s="113"/>
      <c r="H15" s="113"/>
      <c r="I15" s="113"/>
      <c r="J15" s="115"/>
    </row>
    <row r="16" spans="1:10">
      <c r="A16" s="112" t="s">
        <v>954</v>
      </c>
      <c r="B16" s="113"/>
      <c r="C16" s="113"/>
      <c r="D16" s="113"/>
      <c r="E16" s="113"/>
      <c r="F16" s="113"/>
      <c r="G16" s="113"/>
      <c r="H16" s="113"/>
      <c r="I16" s="113"/>
      <c r="J16" s="115"/>
    </row>
    <row r="17" spans="1:10">
      <c r="A17" s="388" t="s">
        <v>934</v>
      </c>
      <c r="B17" s="155"/>
      <c r="C17" s="113" t="s">
        <v>955</v>
      </c>
      <c r="D17" s="114"/>
      <c r="E17" s="113" t="s">
        <v>936</v>
      </c>
      <c r="F17" s="114"/>
      <c r="G17" s="113" t="s">
        <v>956</v>
      </c>
      <c r="H17" s="114"/>
      <c r="I17" s="113" t="s">
        <v>938</v>
      </c>
      <c r="J17" s="119"/>
    </row>
    <row r="18" spans="1:10">
      <c r="A18" s="389" t="s">
        <v>939</v>
      </c>
      <c r="B18" s="156"/>
      <c r="C18" s="121" t="s">
        <v>940</v>
      </c>
      <c r="D18" s="122"/>
      <c r="E18" s="121" t="s">
        <v>941</v>
      </c>
      <c r="F18" s="122"/>
      <c r="G18" s="121" t="s">
        <v>942</v>
      </c>
      <c r="H18" s="122"/>
      <c r="I18" s="121" t="s">
        <v>957</v>
      </c>
      <c r="J18" s="123"/>
    </row>
    <row r="19" spans="1:10">
      <c r="A19" s="388" t="s">
        <v>944</v>
      </c>
      <c r="B19" s="155">
        <f>+(((2*0.3+$B$4/1000)*(0.2+$B$4/1000))-($B$4/1000)^2*(PI())/4)*$B$3</f>
        <v>30.11532555787339</v>
      </c>
      <c r="C19" s="113" t="s">
        <v>944</v>
      </c>
      <c r="D19" s="152">
        <f>+(((2*0.3+$B$4/1000)*(0.1+$B$4/4000+$B$4/1000))-($B$4/1000)^2*(PI())/4)*$B$3</f>
        <v>22.754400557873392</v>
      </c>
      <c r="E19" s="113" t="s">
        <v>944</v>
      </c>
      <c r="F19" s="114">
        <f>+(((2*0.4+$B$4/1000)*(0.1+$B$4/4000+$B$4/1000))-($B$4/1000)^2*(PI())/4)*$B$3</f>
        <v>29.546900557873389</v>
      </c>
      <c r="G19" s="113" t="s">
        <v>944</v>
      </c>
      <c r="H19" s="114">
        <f>+(((2*0.4+$B$4/1000)*(0.3+$B$4/1000))-($B$4/1000)^2*(PI())/4)*$B$3</f>
        <v>51.994325557873395</v>
      </c>
      <c r="I19" s="113" t="s">
        <v>944</v>
      </c>
      <c r="J19" s="119">
        <f>+(((2*0.5+$B$4/1000)*(0.3+$B$4/1000))-($B$4/1000)^2*(PI())/4)*$B$3</f>
        <v>63.720325557873394</v>
      </c>
    </row>
    <row r="20" spans="1:10" ht="13.8" thickBot="1">
      <c r="A20" s="554" t="s">
        <v>945</v>
      </c>
      <c r="B20" s="555">
        <f>+((2*0.3+$B$4/1000)*0.2)*$B$3</f>
        <v>20.305999999999997</v>
      </c>
      <c r="C20" s="126" t="s">
        <v>946</v>
      </c>
      <c r="D20" s="153">
        <f>+((2*0.3+$B$4/1000)*0.2)*$B$3</f>
        <v>20.305999999999997</v>
      </c>
      <c r="E20" s="126" t="s">
        <v>946</v>
      </c>
      <c r="F20" s="125">
        <f>+((2*0.4+$B$4/1000)*0.2)*$B$3</f>
        <v>26.026000000000003</v>
      </c>
      <c r="G20" s="126" t="s">
        <v>946</v>
      </c>
      <c r="H20" s="125">
        <f>+((2*0.4+$B$4/1000)*0.2)*$B$3</f>
        <v>26.026000000000003</v>
      </c>
      <c r="I20" s="126" t="s">
        <v>946</v>
      </c>
      <c r="J20" s="127">
        <f>+((2*0.5+$B$4/1000)*0.2)*$B$3</f>
        <v>31.746000000000006</v>
      </c>
    </row>
  </sheetData>
  <printOptions horizontalCentered="1"/>
  <pageMargins left="0.31496062992125984" right="0" top="0.31496062992125984" bottom="0.31496062992125984" header="0" footer="0"/>
  <pageSetup paperSize="9" firstPageNumber="2" orientation="portrait" useFirstPageNumber="1" horizontalDpi="4294967293" r:id="rId1"/>
  <headerFooter alignWithMargins="0">
    <oddFooter>&amp;CC2.2.&amp;P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0"/>
  <sheetViews>
    <sheetView workbookViewId="0"/>
  </sheetViews>
  <sheetFormatPr defaultColWidth="8.77734375" defaultRowHeight="13.2"/>
  <cols>
    <col min="1" max="1" width="29.44140625" bestFit="1" customWidth="1"/>
    <col min="2" max="2" width="5.6640625" bestFit="1" customWidth="1"/>
    <col min="3" max="3" width="17.33203125" bestFit="1" customWidth="1"/>
    <col min="4" max="4" width="5.6640625" bestFit="1" customWidth="1"/>
    <col min="5" max="5" width="16.44140625" bestFit="1" customWidth="1"/>
    <col min="6" max="6" width="4.77734375" bestFit="1" customWidth="1"/>
    <col min="7" max="7" width="17.6640625" bestFit="1" customWidth="1"/>
    <col min="8" max="8" width="4.77734375" bestFit="1" customWidth="1"/>
    <col min="9" max="9" width="18.44140625" bestFit="1" customWidth="1"/>
    <col min="10" max="10" width="4.77734375" bestFit="1" customWidth="1"/>
  </cols>
  <sheetData>
    <row r="1" spans="1:10">
      <c r="A1" s="109" t="s">
        <v>929</v>
      </c>
      <c r="B1" s="110"/>
      <c r="C1" s="110"/>
      <c r="D1" s="110"/>
      <c r="E1" s="110"/>
      <c r="F1" s="110"/>
      <c r="G1" s="110"/>
      <c r="H1" s="110"/>
      <c r="I1" s="110"/>
      <c r="J1" s="111"/>
    </row>
    <row r="2" spans="1:10">
      <c r="A2" s="112" t="s">
        <v>930</v>
      </c>
      <c r="B2" s="113"/>
      <c r="C2" s="113"/>
      <c r="D2" s="113"/>
      <c r="E2" s="114">
        <f>+(PI())</f>
        <v>3.1415926535897931</v>
      </c>
      <c r="F2" s="113"/>
      <c r="G2" s="113"/>
      <c r="H2" s="113"/>
      <c r="I2" s="113"/>
      <c r="J2" s="115"/>
    </row>
    <row r="3" spans="1:10">
      <c r="A3" s="116" t="s">
        <v>931</v>
      </c>
      <c r="B3" s="117">
        <f>Calcs!C137</f>
        <v>1153.9000000000001</v>
      </c>
      <c r="C3" s="113" t="s">
        <v>958</v>
      </c>
      <c r="D3" s="113"/>
      <c r="E3" s="113"/>
      <c r="F3" s="113"/>
      <c r="G3" s="113"/>
      <c r="H3" s="113"/>
      <c r="I3" s="113"/>
      <c r="J3" s="115"/>
    </row>
    <row r="4" spans="1:10">
      <c r="A4" s="116" t="s">
        <v>933</v>
      </c>
      <c r="B4" s="117">
        <v>650</v>
      </c>
      <c r="C4" s="113"/>
      <c r="D4" s="113"/>
      <c r="E4" s="113"/>
      <c r="F4" s="113"/>
      <c r="G4" s="113"/>
      <c r="H4" s="113"/>
      <c r="I4" s="113"/>
      <c r="J4" s="115"/>
    </row>
    <row r="5" spans="1:10">
      <c r="A5" s="118" t="s">
        <v>934</v>
      </c>
      <c r="B5" s="114"/>
      <c r="C5" s="113" t="s">
        <v>935</v>
      </c>
      <c r="D5" s="114"/>
      <c r="E5" s="113" t="s">
        <v>936</v>
      </c>
      <c r="F5" s="114"/>
      <c r="G5" s="113" t="s">
        <v>937</v>
      </c>
      <c r="H5" s="114"/>
      <c r="I5" s="113" t="s">
        <v>938</v>
      </c>
      <c r="J5" s="119"/>
    </row>
    <row r="6" spans="1:10">
      <c r="A6" s="120" t="s">
        <v>939</v>
      </c>
      <c r="B6" s="121"/>
      <c r="C6" s="121" t="s">
        <v>940</v>
      </c>
      <c r="D6" s="122"/>
      <c r="E6" s="121" t="s">
        <v>941</v>
      </c>
      <c r="F6" s="122"/>
      <c r="G6" s="121" t="s">
        <v>942</v>
      </c>
      <c r="H6" s="122"/>
      <c r="I6" s="121" t="s">
        <v>943</v>
      </c>
      <c r="J6" s="123"/>
    </row>
    <row r="7" spans="1:10">
      <c r="A7" s="118" t="s">
        <v>944</v>
      </c>
      <c r="B7" s="114">
        <f>+(((2*0.3+$B$4/1000)*(0.1+$B$4/2000))-(PI()*($B$4/1000)^2/8))*$B$3</f>
        <v>421.55963876776337</v>
      </c>
      <c r="C7" s="113" t="s">
        <v>944</v>
      </c>
      <c r="D7" s="114">
        <f>+(((2*0.3+$B$4/1000)*(0.75*$B$4/1000))-(PI()*($B$4/1000)^2/8))*$B$3</f>
        <v>511.70807626776337</v>
      </c>
      <c r="E7" s="113" t="s">
        <v>944</v>
      </c>
      <c r="F7" s="114">
        <f>+(((2*0.4+$B$4/1000)*(0.75*$B$4/1000))-(PI()*($B$4/1000)^2/8))*$B$3</f>
        <v>624.21332626776336</v>
      </c>
      <c r="G7" s="113" t="s">
        <v>944</v>
      </c>
      <c r="H7" s="114">
        <f>+(((2*0.4+$B$4/1000)*(0.2+$B$4/2000))-(PI()*($B$4/1000)^2/8))*$B$3</f>
        <v>686.95663876776348</v>
      </c>
      <c r="I7" s="113" t="s">
        <v>944</v>
      </c>
      <c r="J7" s="119">
        <f>+(((2*0.4+$B$4/1000)*(0.2+$B$4/2000))-(PI()*($B$4/1000)^2/8))*$B$3</f>
        <v>686.95663876776348</v>
      </c>
    </row>
    <row r="8" spans="1:10">
      <c r="A8" s="118" t="s">
        <v>945</v>
      </c>
      <c r="B8" s="114">
        <f>+(((2*0.3+$B$4/1000)*(0.3+$B$4/2000))-(PI()*($B$4/1000)^2/8))*$B$3</f>
        <v>710.03463876776334</v>
      </c>
      <c r="C8" s="113" t="s">
        <v>946</v>
      </c>
      <c r="D8" s="114">
        <f>+(((2*0.3+$B$4/1000)*(0.3+$B$4/2000))-(PI()*($B$4/1000)^2/8))*$B$3</f>
        <v>710.03463876776334</v>
      </c>
      <c r="E8" s="113" t="s">
        <v>946</v>
      </c>
      <c r="F8" s="114">
        <f>+(((2*0.4+$B$4/1000)*(0.3+$B$4/2000))-(PI()*($B$4/1000)^2/8))*$B$3</f>
        <v>854.27213876776352</v>
      </c>
      <c r="G8" s="113" t="s">
        <v>946</v>
      </c>
      <c r="H8" s="114">
        <f>+(((2*0.4+$B$4/1000)*(0.3+$B$4/2000))-(PI()*($B$4/1000)^2/8))*$B$3</f>
        <v>854.27213876776352</v>
      </c>
      <c r="I8" s="113" t="s">
        <v>946</v>
      </c>
      <c r="J8" s="119">
        <f>+(((2*0.5+$B$4/1000)*(0.3+$B$4/2000))-(PI()*($B$4/1000)^2/8))*$B$3</f>
        <v>998.50963876776336</v>
      </c>
    </row>
    <row r="9" spans="1:10">
      <c r="A9" s="118"/>
      <c r="B9" s="114"/>
      <c r="C9" s="114"/>
      <c r="D9" s="114"/>
      <c r="E9" s="114"/>
      <c r="F9" s="114"/>
      <c r="G9" s="114"/>
      <c r="H9" s="114"/>
      <c r="I9" s="114"/>
      <c r="J9" s="119"/>
    </row>
    <row r="10" spans="1:10">
      <c r="A10" s="387" t="s">
        <v>947</v>
      </c>
      <c r="B10" s="154"/>
      <c r="C10" s="113"/>
      <c r="D10" s="113"/>
      <c r="E10" s="113"/>
      <c r="F10" s="113"/>
      <c r="G10" s="113"/>
      <c r="H10" s="113"/>
      <c r="I10" s="113"/>
      <c r="J10" s="115"/>
    </row>
    <row r="11" spans="1:10">
      <c r="A11" s="388" t="s">
        <v>934</v>
      </c>
      <c r="B11" s="155"/>
      <c r="C11" s="113" t="s">
        <v>948</v>
      </c>
      <c r="D11" s="114"/>
      <c r="E11" s="113" t="s">
        <v>949</v>
      </c>
      <c r="F11" s="114"/>
      <c r="G11" s="113" t="s">
        <v>950</v>
      </c>
      <c r="H11" s="114"/>
      <c r="I11" s="113" t="s">
        <v>938</v>
      </c>
      <c r="J11" s="119"/>
    </row>
    <row r="12" spans="1:10">
      <c r="A12" s="389" t="s">
        <v>951</v>
      </c>
      <c r="B12" s="156"/>
      <c r="C12" s="121" t="s">
        <v>941</v>
      </c>
      <c r="D12" s="122"/>
      <c r="E12" s="121" t="s">
        <v>942</v>
      </c>
      <c r="F12" s="122"/>
      <c r="G12" s="121" t="s">
        <v>952</v>
      </c>
      <c r="H12" s="122"/>
      <c r="I12" s="121" t="s">
        <v>953</v>
      </c>
      <c r="J12" s="123"/>
    </row>
    <row r="13" spans="1:10">
      <c r="A13" s="388" t="s">
        <v>944</v>
      </c>
      <c r="B13" s="155">
        <f>+(((2*0.3+$B$4/1000)*(0.1+$B$4/6000))-($B$4/1000)^2*(PI()-2)/16)*$B$3</f>
        <v>265.71026730054837</v>
      </c>
      <c r="C13" s="113" t="s">
        <v>944</v>
      </c>
      <c r="D13" s="114">
        <f>+(((2*0.4+$B$4/1000)*(0.1+$B$4/6000))-($B$4/1000)^2*(PI()-2)/16)*$B$3</f>
        <v>313.78943396721507</v>
      </c>
      <c r="E13" s="113" t="s">
        <v>944</v>
      </c>
      <c r="F13" s="114">
        <f>+(((2*0.4+$B$4/1000)*(7/24*$B$4/1000))-($B$4/1000)^2*(PI()-2)/16)*$B$3</f>
        <v>282.41777771721507</v>
      </c>
      <c r="G13" s="113" t="s">
        <v>944</v>
      </c>
      <c r="H13" s="114">
        <f>+(((2*0.5+$B$4/1000)*(7/24*$B$4/1000))-($B$4/1000)^2*(PI()-2)/16)*$B$3</f>
        <v>326.16981938388165</v>
      </c>
      <c r="I13" s="113" t="s">
        <v>944</v>
      </c>
      <c r="J13" s="119">
        <f>+(((2*0.5+$B$4/1000)*(0.2+$B$4/6000))-($B$4/1000)^2*(PI()-2)/16)*$B$3</f>
        <v>552.26210063388169</v>
      </c>
    </row>
    <row r="14" spans="1:10">
      <c r="A14" s="388" t="s">
        <v>945</v>
      </c>
      <c r="B14" s="155">
        <f>+((2*0.3+$B$4/1000)*(0.3+$B$4/1000+0.1)-(PI()*($B$4/1000)^2/4))*$B$3-B13</f>
        <v>865.8840102349784</v>
      </c>
      <c r="C14" s="113" t="s">
        <v>946</v>
      </c>
      <c r="D14" s="114">
        <f>+((2*0.4+$B$4/1000)*(0.3+$B$4/1000+0.1)-(PI()*($B$4/1000)^2/4))*$B$3-D13</f>
        <v>1060.1238435683119</v>
      </c>
      <c r="E14" s="113" t="s">
        <v>946</v>
      </c>
      <c r="F14" s="114">
        <f>+((2*0.4+$B$4/1000)*(0.3+1.125*$B$4/1000)-(PI()*($B$4/1000)^2/4))*$B$3-F13</f>
        <v>1060.1238435683119</v>
      </c>
      <c r="G14" s="113" t="s">
        <v>946</v>
      </c>
      <c r="H14" s="114">
        <f>+((2*0.5+$B$4/1000)*(0.3+1.125*$B$4/1000)-(PI()*($B$4/1000)^2/4))*$B$3-H13</f>
        <v>1254.3636769016448</v>
      </c>
      <c r="I14" s="113" t="s">
        <v>946</v>
      </c>
      <c r="J14" s="119">
        <f>+((2*0.5+$B$4/1000)*(0.3+$B$4/1000+0.2)-(PI()*($B$4/1000)^2/4))*$B$3-J13</f>
        <v>1254.3636769016448</v>
      </c>
    </row>
    <row r="15" spans="1:10">
      <c r="A15" s="118"/>
      <c r="B15" s="114"/>
      <c r="C15" s="113"/>
      <c r="D15" s="113"/>
      <c r="E15" s="113"/>
      <c r="F15" s="113"/>
      <c r="G15" s="113"/>
      <c r="H15" s="113"/>
      <c r="I15" s="113"/>
      <c r="J15" s="115"/>
    </row>
    <row r="16" spans="1:10">
      <c r="A16" s="112" t="s">
        <v>954</v>
      </c>
      <c r="B16" s="113"/>
      <c r="C16" s="113"/>
      <c r="D16" s="113"/>
      <c r="E16" s="113"/>
      <c r="F16" s="113"/>
      <c r="G16" s="113"/>
      <c r="H16" s="113"/>
      <c r="I16" s="113"/>
      <c r="J16" s="115"/>
    </row>
    <row r="17" spans="1:10">
      <c r="A17" s="118" t="s">
        <v>934</v>
      </c>
      <c r="B17" s="114"/>
      <c r="C17" s="113" t="s">
        <v>955</v>
      </c>
      <c r="D17" s="114"/>
      <c r="E17" s="113" t="s">
        <v>936</v>
      </c>
      <c r="F17" s="114"/>
      <c r="G17" s="113" t="s">
        <v>956</v>
      </c>
      <c r="H17" s="114"/>
      <c r="I17" s="113" t="s">
        <v>938</v>
      </c>
      <c r="J17" s="119"/>
    </row>
    <row r="18" spans="1:10">
      <c r="A18" s="120" t="s">
        <v>939</v>
      </c>
      <c r="B18" s="121"/>
      <c r="C18" s="121" t="s">
        <v>940</v>
      </c>
      <c r="D18" s="122"/>
      <c r="E18" s="121" t="s">
        <v>941</v>
      </c>
      <c r="F18" s="122"/>
      <c r="G18" s="121" t="s">
        <v>942</v>
      </c>
      <c r="H18" s="122"/>
      <c r="I18" s="121" t="s">
        <v>957</v>
      </c>
      <c r="J18" s="123"/>
    </row>
    <row r="19" spans="1:10">
      <c r="A19" s="118" t="s">
        <v>944</v>
      </c>
      <c r="B19" s="114">
        <f>+(((2*0.3+$B$4/1000)*(0.2+$B$4/1000))-($B$4/1000)^2*(PI())/4)*$B$3</f>
        <v>843.11927753552675</v>
      </c>
      <c r="C19" s="113" t="s">
        <v>944</v>
      </c>
      <c r="D19" s="152">
        <f>+(((2*0.3+$B$4/1000)*(0.1+$B$4/4000+$B$4/1000))-($B$4/1000)^2*(PI())/4)*$B$3</f>
        <v>933.26771503552675</v>
      </c>
      <c r="E19" s="113" t="s">
        <v>944</v>
      </c>
      <c r="F19" s="114">
        <f>+(((2*0.4+$B$4/1000)*(0.1+$B$4/4000+$B$4/1000))-($B$4/1000)^2*(PI())/4)*$B$3</f>
        <v>1143.854465035527</v>
      </c>
      <c r="G19" s="113" t="s">
        <v>944</v>
      </c>
      <c r="H19" s="114">
        <f>+(((2*0.4+$B$4/1000)*(0.3+$B$4/1000))-($B$4/1000)^2*(PI())/4)*$B$3</f>
        <v>1206.597777535527</v>
      </c>
      <c r="I19" s="113" t="s">
        <v>944</v>
      </c>
      <c r="J19" s="119">
        <f>+(((2*0.5+$B$4/1000)*(0.3+$B$4/1000))-($B$4/1000)^2*(PI())/4)*$B$3</f>
        <v>1425.8387775355266</v>
      </c>
    </row>
    <row r="20" spans="1:10" ht="13.8" thickBot="1">
      <c r="A20" s="124" t="s">
        <v>945</v>
      </c>
      <c r="B20" s="125">
        <f>+((2*0.3+$B$4/1000)*0.2)*$B$3</f>
        <v>288.47500000000002</v>
      </c>
      <c r="C20" s="126" t="s">
        <v>946</v>
      </c>
      <c r="D20" s="153">
        <f>+((2*0.3+$B$4/1000)*0.2)*$B$3</f>
        <v>288.47500000000002</v>
      </c>
      <c r="E20" s="126" t="s">
        <v>946</v>
      </c>
      <c r="F20" s="125">
        <f>+((2*0.4+$B$4/1000)*0.2)*$B$3</f>
        <v>334.63100000000009</v>
      </c>
      <c r="G20" s="126" t="s">
        <v>946</v>
      </c>
      <c r="H20" s="125">
        <f>+((2*0.4+$B$4/1000)*0.2)*$B$3</f>
        <v>334.63100000000009</v>
      </c>
      <c r="I20" s="126" t="s">
        <v>946</v>
      </c>
      <c r="J20" s="127">
        <f>+((2*0.5+$B$4/1000)*0.2)*$B$3</f>
        <v>380.78700000000003</v>
      </c>
    </row>
  </sheetData>
  <printOptions horizontalCentered="1"/>
  <pageMargins left="0.31496062992125984" right="0.31496062992125984" top="0.31496062992125984" bottom="0.31496062992125984" header="0" footer="0"/>
  <pageSetup paperSize="9" scale="97" firstPageNumber="12" orientation="portrait" useFirstPageNumber="1" horizontalDpi="4294967293" r:id="rId1"/>
  <headerFooter alignWithMargins="0">
    <oddFooter>&amp;CA.&amp;P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8"/>
  <sheetViews>
    <sheetView showGridLines="0" view="pageBreakPreview" topLeftCell="B23" zoomScaleNormal="100" zoomScaleSheetLayoutView="100" workbookViewId="0">
      <selection activeCell="G8" sqref="G8"/>
    </sheetView>
  </sheetViews>
  <sheetFormatPr defaultColWidth="9.109375" defaultRowHeight="13.2"/>
  <cols>
    <col min="1" max="1" width="7.6640625" style="19" customWidth="1"/>
    <col min="2" max="2" width="11.109375" style="95" customWidth="1"/>
    <col min="3" max="3" width="36.6640625" style="19" customWidth="1"/>
    <col min="4" max="4" width="7.6640625" style="56" customWidth="1"/>
    <col min="5" max="5" width="10.6640625" style="56" customWidth="1"/>
    <col min="6" max="6" width="12.6640625" style="57" hidden="1" customWidth="1"/>
    <col min="7" max="7" width="12.6640625" style="57" customWidth="1"/>
    <col min="8" max="8" width="15.6640625" style="57" customWidth="1"/>
    <col min="9" max="16384" width="9.109375" style="8"/>
  </cols>
  <sheetData>
    <row r="2" spans="1:8" ht="28.95" customHeight="1" thickBot="1">
      <c r="A2" s="158" t="s">
        <v>238</v>
      </c>
      <c r="B2" s="160" t="s">
        <v>43</v>
      </c>
      <c r="C2" s="159" t="s">
        <v>44</v>
      </c>
      <c r="D2" s="159" t="s">
        <v>45</v>
      </c>
      <c r="E2" s="160" t="s">
        <v>46</v>
      </c>
      <c r="F2" s="226" t="s">
        <v>47</v>
      </c>
      <c r="G2" s="694" t="s">
        <v>48</v>
      </c>
      <c r="H2" s="161" t="s">
        <v>49</v>
      </c>
    </row>
    <row r="3" spans="1:8" ht="13.8" thickTop="1">
      <c r="A3" s="162"/>
      <c r="B3" s="46"/>
      <c r="C3" s="6"/>
      <c r="D3" s="6"/>
      <c r="E3" s="46"/>
      <c r="F3" s="47"/>
      <c r="G3" s="47"/>
      <c r="H3" s="174"/>
    </row>
    <row r="4" spans="1:8" s="24" customFormat="1" ht="26.4">
      <c r="A4" s="175"/>
      <c r="B4" s="883" t="s">
        <v>239</v>
      </c>
      <c r="C4" s="884" t="s">
        <v>240</v>
      </c>
      <c r="D4" s="67"/>
      <c r="E4" s="67"/>
      <c r="F4" s="68"/>
      <c r="G4" s="68"/>
      <c r="H4" s="176"/>
    </row>
    <row r="5" spans="1:8">
      <c r="A5" s="175"/>
      <c r="B5" s="885"/>
      <c r="C5" s="884"/>
      <c r="D5" s="67"/>
      <c r="E5" s="67"/>
      <c r="F5" s="68"/>
      <c r="G5" s="68"/>
      <c r="H5" s="176"/>
    </row>
    <row r="6" spans="1:8">
      <c r="A6" s="175" t="s">
        <v>241</v>
      </c>
      <c r="B6" s="91"/>
      <c r="C6" s="25" t="s">
        <v>242</v>
      </c>
      <c r="D6" s="67"/>
      <c r="E6" s="67"/>
      <c r="F6" s="68"/>
      <c r="G6" s="68"/>
      <c r="H6" s="176"/>
    </row>
    <row r="7" spans="1:8" ht="52.8">
      <c r="A7" s="164" t="s">
        <v>243</v>
      </c>
      <c r="B7" s="92" t="s">
        <v>244</v>
      </c>
      <c r="C7" s="69" t="s">
        <v>245</v>
      </c>
      <c r="D7" s="70"/>
      <c r="E7" s="71"/>
      <c r="F7" s="72"/>
      <c r="G7" s="695"/>
      <c r="H7" s="177"/>
    </row>
    <row r="8" spans="1:8" ht="26.4">
      <c r="A8" s="164"/>
      <c r="B8" s="92"/>
      <c r="C8" s="10" t="s">
        <v>246</v>
      </c>
      <c r="D8" s="697" t="s">
        <v>229</v>
      </c>
      <c r="E8" s="700">
        <v>2255</v>
      </c>
      <c r="F8" s="34">
        <v>35</v>
      </c>
      <c r="G8" s="698"/>
      <c r="H8" s="202"/>
    </row>
    <row r="9" spans="1:8">
      <c r="A9" s="164"/>
      <c r="B9" s="92"/>
      <c r="C9" s="99"/>
      <c r="D9" s="697"/>
      <c r="E9" s="700"/>
      <c r="F9" s="34"/>
      <c r="G9" s="698"/>
      <c r="H9" s="202"/>
    </row>
    <row r="10" spans="1:8" ht="26.4">
      <c r="A10" s="178" t="s">
        <v>247</v>
      </c>
      <c r="B10" s="92" t="s">
        <v>248</v>
      </c>
      <c r="C10" s="10" t="s">
        <v>249</v>
      </c>
      <c r="D10" s="699" t="s">
        <v>250</v>
      </c>
      <c r="E10" s="700">
        <v>1153.9000000000001</v>
      </c>
      <c r="F10" s="34">
        <v>60</v>
      </c>
      <c r="G10" s="698"/>
      <c r="H10" s="202"/>
    </row>
    <row r="11" spans="1:8">
      <c r="A11" s="178"/>
      <c r="B11" s="92"/>
      <c r="C11" s="99"/>
      <c r="D11" s="699"/>
      <c r="E11" s="700"/>
      <c r="F11" s="34"/>
      <c r="G11" s="698"/>
      <c r="H11" s="202"/>
    </row>
    <row r="12" spans="1:8" ht="26.4">
      <c r="A12" s="164" t="s">
        <v>251</v>
      </c>
      <c r="B12" s="10" t="s">
        <v>252</v>
      </c>
      <c r="C12" s="10" t="s">
        <v>253</v>
      </c>
      <c r="D12" s="314" t="s">
        <v>254</v>
      </c>
      <c r="E12" s="700">
        <v>7661.926091211245</v>
      </c>
      <c r="F12" s="34">
        <v>23</v>
      </c>
      <c r="G12" s="698"/>
      <c r="H12" s="202"/>
    </row>
    <row r="13" spans="1:8">
      <c r="A13" s="179"/>
      <c r="B13" s="91"/>
      <c r="C13" s="73"/>
      <c r="D13" s="703"/>
      <c r="E13" s="704"/>
      <c r="F13" s="704"/>
      <c r="G13" s="698"/>
      <c r="H13" s="177"/>
    </row>
    <row r="14" spans="1:8">
      <c r="A14" s="179"/>
      <c r="B14" s="91"/>
      <c r="C14" s="39" t="s">
        <v>255</v>
      </c>
      <c r="D14" s="705"/>
      <c r="E14" s="701"/>
      <c r="F14" s="704"/>
      <c r="G14" s="698"/>
      <c r="H14" s="177"/>
    </row>
    <row r="15" spans="1:8" ht="26.4">
      <c r="A15" s="179" t="s">
        <v>256</v>
      </c>
      <c r="B15" s="91" t="s">
        <v>257</v>
      </c>
      <c r="C15" s="39" t="s">
        <v>258</v>
      </c>
      <c r="D15" s="697" t="s">
        <v>226</v>
      </c>
      <c r="E15" s="701">
        <v>187</v>
      </c>
      <c r="F15" s="704">
        <v>100</v>
      </c>
      <c r="G15" s="698"/>
      <c r="H15" s="202"/>
    </row>
    <row r="16" spans="1:8">
      <c r="A16" s="179"/>
      <c r="B16" s="91"/>
      <c r="C16" s="39"/>
      <c r="D16" s="697"/>
      <c r="E16" s="701"/>
      <c r="F16" s="704"/>
      <c r="G16" s="698"/>
      <c r="H16" s="202"/>
    </row>
    <row r="17" spans="1:8">
      <c r="A17" s="179"/>
      <c r="B17" s="91"/>
      <c r="C17" s="39"/>
      <c r="D17" s="697"/>
      <c r="E17" s="701"/>
      <c r="F17" s="704"/>
      <c r="G17" s="698"/>
      <c r="H17" s="202"/>
    </row>
    <row r="18" spans="1:8">
      <c r="A18" s="179"/>
      <c r="B18" s="91"/>
      <c r="C18" s="39"/>
      <c r="D18" s="697"/>
      <c r="E18" s="701"/>
      <c r="F18" s="704"/>
      <c r="G18" s="698"/>
      <c r="H18" s="202"/>
    </row>
    <row r="19" spans="1:8">
      <c r="A19" s="179"/>
      <c r="B19" s="91"/>
      <c r="C19" s="39"/>
      <c r="D19" s="697"/>
      <c r="E19" s="701"/>
      <c r="F19" s="704"/>
      <c r="G19" s="698"/>
      <c r="H19" s="202"/>
    </row>
    <row r="20" spans="1:8">
      <c r="A20" s="179"/>
      <c r="B20" s="91"/>
      <c r="C20" s="39"/>
      <c r="D20" s="697"/>
      <c r="E20" s="701"/>
      <c r="F20" s="704"/>
      <c r="G20" s="698"/>
      <c r="H20" s="202"/>
    </row>
    <row r="21" spans="1:8">
      <c r="A21" s="179"/>
      <c r="B21" s="91"/>
      <c r="C21" s="39"/>
      <c r="D21" s="697"/>
      <c r="E21" s="701"/>
      <c r="F21" s="704"/>
      <c r="G21" s="698"/>
      <c r="H21" s="202"/>
    </row>
    <row r="22" spans="1:8">
      <c r="A22" s="179"/>
      <c r="B22" s="91"/>
      <c r="C22" s="39"/>
      <c r="D22" s="697"/>
      <c r="E22" s="701"/>
      <c r="F22" s="704"/>
      <c r="G22" s="698"/>
      <c r="H22" s="202"/>
    </row>
    <row r="23" spans="1:8">
      <c r="A23" s="179"/>
      <c r="B23" s="91"/>
      <c r="C23" s="39"/>
      <c r="D23" s="697"/>
      <c r="E23" s="701"/>
      <c r="F23" s="704"/>
      <c r="G23" s="698"/>
      <c r="H23" s="202"/>
    </row>
    <row r="24" spans="1:8">
      <c r="A24" s="179"/>
      <c r="B24" s="91"/>
      <c r="C24" s="39"/>
      <c r="D24" s="697"/>
      <c r="E24" s="701"/>
      <c r="F24" s="704"/>
      <c r="G24" s="698"/>
      <c r="H24" s="202"/>
    </row>
    <row r="25" spans="1:8">
      <c r="A25" s="179"/>
      <c r="B25" s="91"/>
      <c r="C25" s="39"/>
      <c r="D25" s="697"/>
      <c r="E25" s="701"/>
      <c r="F25" s="704"/>
      <c r="G25" s="698"/>
      <c r="H25" s="202"/>
    </row>
    <row r="26" spans="1:8">
      <c r="A26" s="179"/>
      <c r="B26" s="91"/>
      <c r="C26" s="39"/>
      <c r="D26" s="697"/>
      <c r="E26" s="701"/>
      <c r="F26" s="704"/>
      <c r="G26" s="698"/>
      <c r="H26" s="202"/>
    </row>
    <row r="27" spans="1:8">
      <c r="A27" s="179"/>
      <c r="B27" s="91"/>
      <c r="C27" s="39"/>
      <c r="D27" s="697"/>
      <c r="E27" s="701"/>
      <c r="F27" s="704"/>
      <c r="G27" s="698"/>
      <c r="H27" s="202"/>
    </row>
    <row r="28" spans="1:8">
      <c r="A28" s="179"/>
      <c r="B28" s="91"/>
      <c r="C28" s="39"/>
      <c r="D28" s="697"/>
      <c r="E28" s="701"/>
      <c r="F28" s="704"/>
      <c r="G28" s="698"/>
      <c r="H28" s="202"/>
    </row>
    <row r="29" spans="1:8">
      <c r="A29" s="179"/>
      <c r="B29" s="91"/>
      <c r="C29" s="39"/>
      <c r="D29" s="697"/>
      <c r="E29" s="701"/>
      <c r="F29" s="704"/>
      <c r="G29" s="698"/>
      <c r="H29" s="202"/>
    </row>
    <row r="30" spans="1:8">
      <c r="A30" s="179"/>
      <c r="B30" s="91"/>
      <c r="C30" s="39"/>
      <c r="D30" s="697"/>
      <c r="E30" s="701"/>
      <c r="F30" s="704"/>
      <c r="G30" s="698"/>
      <c r="H30" s="202"/>
    </row>
    <row r="31" spans="1:8">
      <c r="A31" s="179"/>
      <c r="B31" s="91"/>
      <c r="C31" s="39"/>
      <c r="D31" s="697"/>
      <c r="E31" s="701"/>
      <c r="F31" s="704"/>
      <c r="G31" s="698"/>
      <c r="H31" s="202"/>
    </row>
    <row r="32" spans="1:8">
      <c r="A32" s="179"/>
      <c r="B32" s="91"/>
      <c r="C32" s="39"/>
      <c r="D32" s="697"/>
      <c r="E32" s="701"/>
      <c r="F32" s="704"/>
      <c r="G32" s="698"/>
      <c r="H32" s="202"/>
    </row>
    <row r="33" spans="1:8">
      <c r="A33" s="179"/>
      <c r="B33" s="91"/>
      <c r="C33" s="39"/>
      <c r="D33" s="697"/>
      <c r="E33" s="701"/>
      <c r="F33" s="704"/>
      <c r="G33" s="698"/>
      <c r="H33" s="202"/>
    </row>
    <row r="34" spans="1:8">
      <c r="A34" s="179"/>
      <c r="B34" s="91"/>
      <c r="C34" s="39"/>
      <c r="D34" s="697"/>
      <c r="E34" s="701"/>
      <c r="F34" s="704"/>
      <c r="G34" s="698"/>
      <c r="H34" s="202"/>
    </row>
    <row r="35" spans="1:8">
      <c r="A35" s="179"/>
      <c r="B35" s="91"/>
      <c r="C35" s="39"/>
      <c r="D35" s="697"/>
      <c r="E35" s="701"/>
      <c r="F35" s="704"/>
      <c r="G35" s="698"/>
      <c r="H35" s="202"/>
    </row>
    <row r="36" spans="1:8">
      <c r="A36" s="179"/>
      <c r="B36" s="91"/>
      <c r="C36" s="39"/>
      <c r="D36" s="697"/>
      <c r="E36" s="701"/>
      <c r="F36" s="704"/>
      <c r="G36" s="698"/>
      <c r="H36" s="202"/>
    </row>
    <row r="37" spans="1:8">
      <c r="A37" s="179"/>
      <c r="B37" s="91"/>
      <c r="C37" s="39"/>
      <c r="D37" s="697"/>
      <c r="E37" s="701"/>
      <c r="F37" s="704"/>
      <c r="G37" s="698"/>
      <c r="H37" s="202"/>
    </row>
    <row r="38" spans="1:8">
      <c r="A38" s="179"/>
      <c r="B38" s="91"/>
      <c r="C38" s="39"/>
      <c r="D38" s="697"/>
      <c r="E38" s="701"/>
      <c r="F38" s="704"/>
      <c r="G38" s="698"/>
      <c r="H38" s="202"/>
    </row>
    <row r="39" spans="1:8">
      <c r="A39" s="179"/>
      <c r="B39" s="91"/>
      <c r="C39" s="39"/>
      <c r="D39" s="697"/>
      <c r="E39" s="701"/>
      <c r="F39" s="704"/>
      <c r="G39" s="698"/>
      <c r="H39" s="202"/>
    </row>
    <row r="40" spans="1:8">
      <c r="A40" s="179"/>
      <c r="B40" s="91"/>
      <c r="C40" s="39"/>
      <c r="D40" s="697"/>
      <c r="E40" s="701"/>
      <c r="F40" s="704"/>
      <c r="G40" s="698"/>
      <c r="H40" s="202"/>
    </row>
    <row r="41" spans="1:8">
      <c r="A41" s="179"/>
      <c r="B41" s="91"/>
      <c r="C41" s="39"/>
      <c r="D41" s="697"/>
      <c r="E41" s="701"/>
      <c r="F41" s="704"/>
      <c r="G41" s="698"/>
      <c r="H41" s="202"/>
    </row>
    <row r="42" spans="1:8">
      <c r="A42" s="179"/>
      <c r="B42" s="91"/>
      <c r="C42" s="39"/>
      <c r="D42" s="697"/>
      <c r="E42" s="701"/>
      <c r="F42" s="704"/>
      <c r="G42" s="698"/>
      <c r="H42" s="202"/>
    </row>
    <row r="43" spans="1:8">
      <c r="A43" s="179"/>
      <c r="B43" s="91"/>
      <c r="C43" s="39"/>
      <c r="D43" s="697"/>
      <c r="E43" s="701"/>
      <c r="F43" s="704"/>
      <c r="G43" s="698"/>
      <c r="H43" s="202"/>
    </row>
    <row r="44" spans="1:8">
      <c r="A44" s="179"/>
      <c r="B44" s="91"/>
      <c r="C44" s="39"/>
      <c r="D44" s="697"/>
      <c r="E44" s="701"/>
      <c r="F44" s="704"/>
      <c r="G44" s="698"/>
      <c r="H44" s="202"/>
    </row>
    <row r="45" spans="1:8">
      <c r="A45" s="179"/>
      <c r="B45" s="91"/>
      <c r="C45" s="39"/>
      <c r="D45" s="697"/>
      <c r="E45" s="701"/>
      <c r="F45" s="704"/>
      <c r="G45" s="698"/>
      <c r="H45" s="202"/>
    </row>
    <row r="46" spans="1:8">
      <c r="A46" s="179"/>
      <c r="B46" s="91"/>
      <c r="C46" s="39"/>
      <c r="D46" s="697"/>
      <c r="E46" s="701"/>
      <c r="F46" s="704"/>
      <c r="G46" s="698"/>
      <c r="H46" s="202"/>
    </row>
    <row r="47" spans="1:8">
      <c r="A47" s="179"/>
      <c r="B47" s="91"/>
      <c r="C47" s="39"/>
      <c r="D47" s="697"/>
      <c r="E47" s="701"/>
      <c r="F47" s="704"/>
      <c r="G47" s="698"/>
      <c r="H47" s="202"/>
    </row>
    <row r="48" spans="1:8">
      <c r="A48" s="179"/>
      <c r="B48" s="91"/>
      <c r="C48" s="39"/>
      <c r="D48" s="697"/>
      <c r="E48" s="701"/>
      <c r="F48" s="704"/>
      <c r="G48" s="698"/>
      <c r="H48" s="202"/>
    </row>
    <row r="49" spans="1:8">
      <c r="A49" s="179"/>
      <c r="B49" s="91"/>
      <c r="C49" s="39"/>
      <c r="D49" s="697"/>
      <c r="E49" s="701"/>
      <c r="F49" s="704"/>
      <c r="G49" s="698"/>
      <c r="H49" s="202"/>
    </row>
    <row r="50" spans="1:8">
      <c r="A50" s="179"/>
      <c r="B50" s="91"/>
      <c r="C50" s="39"/>
      <c r="D50" s="697"/>
      <c r="E50" s="701"/>
      <c r="F50" s="704"/>
      <c r="G50" s="698"/>
      <c r="H50" s="202"/>
    </row>
    <row r="51" spans="1:8">
      <c r="A51" s="179"/>
      <c r="B51" s="91"/>
      <c r="C51" s="39"/>
      <c r="D51" s="697"/>
      <c r="E51" s="701"/>
      <c r="F51" s="704"/>
      <c r="G51" s="698"/>
      <c r="H51" s="202"/>
    </row>
    <row r="52" spans="1:8">
      <c r="A52" s="179"/>
      <c r="B52" s="91"/>
      <c r="C52" s="39"/>
      <c r="D52" s="697"/>
      <c r="E52" s="701"/>
      <c r="F52" s="704"/>
      <c r="G52" s="698"/>
      <c r="H52" s="202"/>
    </row>
    <row r="53" spans="1:8">
      <c r="A53" s="179"/>
      <c r="B53" s="91"/>
      <c r="C53" s="39"/>
      <c r="D53" s="697"/>
      <c r="E53" s="701"/>
      <c r="F53" s="704"/>
      <c r="G53" s="698"/>
      <c r="H53" s="202"/>
    </row>
    <row r="54" spans="1:8">
      <c r="A54" s="179"/>
      <c r="B54" s="91"/>
      <c r="C54" s="39"/>
      <c r="D54" s="697"/>
      <c r="E54" s="701"/>
      <c r="F54" s="704"/>
      <c r="G54" s="698"/>
      <c r="H54" s="202"/>
    </row>
    <row r="55" spans="1:8">
      <c r="A55" s="179"/>
      <c r="B55" s="91"/>
      <c r="C55" s="39"/>
      <c r="D55" s="697"/>
      <c r="E55" s="701"/>
      <c r="F55" s="704"/>
      <c r="G55" s="698"/>
      <c r="H55" s="202"/>
    </row>
    <row r="56" spans="1:8">
      <c r="A56" s="194"/>
      <c r="B56" s="64"/>
      <c r="C56" s="64"/>
      <c r="D56" s="65"/>
      <c r="E56" s="102"/>
      <c r="F56" s="711"/>
      <c r="G56" s="711"/>
      <c r="H56" s="796"/>
    </row>
    <row r="57" spans="1:8">
      <c r="A57" s="195"/>
      <c r="B57" s="40" t="s">
        <v>259</v>
      </c>
      <c r="C57" s="104"/>
      <c r="D57" s="66"/>
      <c r="E57" s="103"/>
      <c r="F57" s="712" t="s">
        <v>7</v>
      </c>
      <c r="G57" s="962" t="s">
        <v>7</v>
      </c>
      <c r="H57" s="797"/>
    </row>
    <row r="58" spans="1:8" ht="13.8" thickBot="1">
      <c r="A58" s="196"/>
      <c r="B58" s="197"/>
      <c r="C58" s="197"/>
      <c r="D58" s="198"/>
      <c r="E58" s="199"/>
      <c r="F58" s="706"/>
      <c r="G58" s="706"/>
      <c r="H58" s="798"/>
    </row>
  </sheetData>
  <dataConsolidate topLabels="1"/>
  <phoneticPr fontId="0" type="noConversion"/>
  <printOptions horizontalCentered="1"/>
  <pageMargins left="0.31496062992125984" right="3.937007874015748E-2" top="0.31496062992125984" bottom="0.31496062992125984" header="0" footer="0"/>
  <pageSetup paperSize="9" scale="89" firstPageNumber="159" orientation="portrait" useFirstPageNumber="1" r:id="rId1"/>
  <headerFooter alignWithMargins="0">
    <oddHeader>&amp;RJW14040: CONSTRUCTION OF A 2.25ML WATER TOWER IN ROBERTVILLE]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O145"/>
  <sheetViews>
    <sheetView topLeftCell="A109" workbookViewId="0">
      <selection activeCell="L133" sqref="L133"/>
    </sheetView>
  </sheetViews>
  <sheetFormatPr defaultColWidth="8.77734375" defaultRowHeight="13.2"/>
  <cols>
    <col min="1" max="1" width="1.109375" customWidth="1"/>
    <col min="2" max="2" width="39.44140625" bestFit="1" customWidth="1"/>
    <col min="3" max="3" width="9.77734375" customWidth="1"/>
    <col min="4" max="4" width="10.44140625" customWidth="1"/>
    <col min="5" max="5" width="41.6640625" bestFit="1" customWidth="1"/>
  </cols>
  <sheetData>
    <row r="1" spans="2:15" ht="14.4">
      <c r="B1" s="318" t="s">
        <v>959</v>
      </c>
      <c r="C1" s="318" t="s">
        <v>46</v>
      </c>
      <c r="D1" s="318" t="s">
        <v>45</v>
      </c>
      <c r="E1" s="318" t="s">
        <v>2</v>
      </c>
      <c r="F1" s="317"/>
      <c r="G1" s="319" t="s">
        <v>960</v>
      </c>
      <c r="H1" s="320"/>
      <c r="I1" s="320"/>
      <c r="J1" s="320"/>
      <c r="K1" s="321"/>
      <c r="L1" s="321"/>
      <c r="M1" s="321"/>
      <c r="N1" s="321"/>
      <c r="O1" s="321"/>
    </row>
    <row r="2" spans="2:15" ht="15">
      <c r="B2" s="322"/>
      <c r="C2" s="322"/>
      <c r="D2" s="323"/>
      <c r="E2" s="324"/>
      <c r="F2" s="320"/>
      <c r="G2" s="925" t="s">
        <v>961</v>
      </c>
      <c r="H2" s="325" t="s">
        <v>962</v>
      </c>
      <c r="I2" s="317"/>
      <c r="J2" s="317"/>
      <c r="K2" s="321"/>
      <c r="L2" s="321"/>
      <c r="M2" s="321"/>
      <c r="N2" s="321"/>
      <c r="O2" s="321"/>
    </row>
    <row r="3" spans="2:15" ht="16.2">
      <c r="B3" s="1004" t="s">
        <v>963</v>
      </c>
      <c r="C3" s="1005"/>
      <c r="D3" s="1005"/>
      <c r="E3" s="1006"/>
      <c r="F3" s="320"/>
      <c r="G3" s="926" t="s">
        <v>964</v>
      </c>
      <c r="H3" s="326"/>
      <c r="I3" s="320"/>
      <c r="J3" s="320" t="s">
        <v>965</v>
      </c>
      <c r="K3" s="321"/>
      <c r="L3" s="321"/>
      <c r="M3" s="325" t="s">
        <v>966</v>
      </c>
      <c r="N3" s="321"/>
      <c r="O3" s="321">
        <f>((1/3)*PI()*(C46^2)*((3*C50)-C46))-((1/3)*PI()*(C47^2)*((3*C51)-C47))</f>
        <v>28.871629185571891</v>
      </c>
    </row>
    <row r="4" spans="2:15" ht="16.2">
      <c r="B4" s="322" t="s">
        <v>967</v>
      </c>
      <c r="C4" s="327">
        <v>19.600000000000001</v>
      </c>
      <c r="D4" s="323" t="s">
        <v>250</v>
      </c>
      <c r="E4" s="324" t="s">
        <v>968</v>
      </c>
      <c r="F4" s="320"/>
      <c r="G4" s="925" t="s">
        <v>969</v>
      </c>
      <c r="H4" s="325" t="s">
        <v>970</v>
      </c>
      <c r="I4" s="320"/>
      <c r="J4" s="320"/>
      <c r="K4" s="321"/>
      <c r="L4" s="321"/>
      <c r="M4" s="321"/>
      <c r="N4" s="321"/>
      <c r="O4" s="321"/>
    </row>
    <row r="5" spans="2:15" ht="14.4">
      <c r="B5" s="322" t="s">
        <v>971</v>
      </c>
      <c r="C5" s="327">
        <f>C4-(C8*2)</f>
        <v>19</v>
      </c>
      <c r="D5" s="323" t="s">
        <v>250</v>
      </c>
      <c r="E5" s="324" t="s">
        <v>968</v>
      </c>
      <c r="F5" s="320"/>
      <c r="G5" s="925" t="s">
        <v>972</v>
      </c>
      <c r="H5" s="325" t="s">
        <v>973</v>
      </c>
      <c r="I5" s="320"/>
      <c r="J5" s="320"/>
      <c r="K5" s="321"/>
      <c r="L5" s="321"/>
      <c r="M5" s="321"/>
      <c r="N5" s="321"/>
      <c r="O5" s="321"/>
    </row>
    <row r="6" spans="2:15" ht="14.4">
      <c r="B6" s="322" t="s">
        <v>974</v>
      </c>
      <c r="C6" s="327">
        <f>C4/2</f>
        <v>9.8000000000000007</v>
      </c>
      <c r="D6" s="323" t="s">
        <v>250</v>
      </c>
      <c r="E6" s="324"/>
      <c r="F6" s="320"/>
      <c r="G6" s="925" t="s">
        <v>975</v>
      </c>
      <c r="H6" s="328" t="s">
        <v>976</v>
      </c>
      <c r="I6" s="320"/>
      <c r="J6" s="320"/>
      <c r="K6" s="321"/>
      <c r="L6" s="321"/>
      <c r="M6" s="321"/>
      <c r="N6" s="321"/>
      <c r="O6" s="321"/>
    </row>
    <row r="7" spans="2:15" ht="14.4">
      <c r="B7" s="322" t="s">
        <v>977</v>
      </c>
      <c r="C7" s="327">
        <f>C5/2</f>
        <v>9.5</v>
      </c>
      <c r="D7" s="323" t="s">
        <v>250</v>
      </c>
      <c r="E7" s="324"/>
      <c r="F7" s="320"/>
      <c r="G7" s="925" t="s">
        <v>978</v>
      </c>
      <c r="H7" s="328" t="s">
        <v>976</v>
      </c>
      <c r="I7" s="320"/>
      <c r="J7" s="320"/>
      <c r="K7" s="321"/>
      <c r="L7" s="321"/>
      <c r="M7" s="321"/>
      <c r="N7" s="321"/>
      <c r="O7" s="321"/>
    </row>
    <row r="8" spans="2:15" ht="16.2">
      <c r="B8" s="322" t="s">
        <v>979</v>
      </c>
      <c r="C8" s="327">
        <v>0.3</v>
      </c>
      <c r="D8" s="323" t="s">
        <v>250</v>
      </c>
      <c r="E8" s="324" t="s">
        <v>968</v>
      </c>
      <c r="F8" s="320"/>
      <c r="G8" s="925" t="s">
        <v>980</v>
      </c>
      <c r="H8" s="325" t="s">
        <v>981</v>
      </c>
      <c r="I8" s="320"/>
      <c r="J8" s="320"/>
      <c r="K8" s="321"/>
      <c r="L8" s="321"/>
      <c r="M8" s="321"/>
      <c r="N8" s="321"/>
      <c r="O8" s="321"/>
    </row>
    <row r="9" spans="2:15">
      <c r="B9" s="322" t="s">
        <v>982</v>
      </c>
      <c r="C9" s="327">
        <f>PI()*C4</f>
        <v>61.575216010359952</v>
      </c>
      <c r="D9" s="323" t="s">
        <v>250</v>
      </c>
      <c r="E9" s="324"/>
      <c r="F9" s="320"/>
      <c r="G9" s="320"/>
      <c r="H9" s="320"/>
      <c r="I9" s="320"/>
      <c r="J9" s="320"/>
      <c r="K9" s="321"/>
      <c r="L9" s="321"/>
      <c r="M9" s="321"/>
      <c r="N9" s="321"/>
      <c r="O9" s="321"/>
    </row>
    <row r="10" spans="2:15">
      <c r="B10" s="322" t="s">
        <v>983</v>
      </c>
      <c r="C10" s="327">
        <f>PI()*C5</f>
        <v>59.690260418206066</v>
      </c>
      <c r="D10" s="323" t="s">
        <v>250</v>
      </c>
      <c r="E10" s="324"/>
      <c r="F10" s="320"/>
      <c r="G10" s="320"/>
      <c r="H10" s="320"/>
      <c r="I10" s="320"/>
      <c r="J10" s="320"/>
      <c r="K10" s="321"/>
      <c r="L10" s="321"/>
      <c r="M10" s="321"/>
      <c r="N10" s="321"/>
      <c r="O10" s="321"/>
    </row>
    <row r="11" spans="2:15">
      <c r="B11" s="322" t="s">
        <v>984</v>
      </c>
      <c r="C11" s="327">
        <v>5.8</v>
      </c>
      <c r="D11" s="323" t="s">
        <v>250</v>
      </c>
      <c r="E11" s="324" t="s">
        <v>985</v>
      </c>
      <c r="F11" s="320"/>
      <c r="G11" s="320"/>
      <c r="H11" s="320"/>
      <c r="I11" s="320"/>
      <c r="J11" s="320"/>
      <c r="K11" s="321"/>
      <c r="L11" s="321"/>
      <c r="M11" s="321"/>
      <c r="N11" s="321"/>
      <c r="O11" s="321"/>
    </row>
    <row r="12" spans="2:15">
      <c r="B12" s="322" t="s">
        <v>986</v>
      </c>
      <c r="C12" s="327">
        <f>C11+0.4</f>
        <v>6.2</v>
      </c>
      <c r="D12" s="323" t="s">
        <v>250</v>
      </c>
      <c r="E12" s="324" t="s">
        <v>987</v>
      </c>
      <c r="F12" s="320"/>
      <c r="G12" s="320"/>
      <c r="H12" s="320"/>
      <c r="I12" s="320"/>
      <c r="J12" s="320"/>
      <c r="K12" s="321"/>
      <c r="L12" s="321"/>
      <c r="M12" s="321"/>
      <c r="N12" s="321"/>
      <c r="O12" s="321"/>
    </row>
    <row r="13" spans="2:15">
      <c r="B13" s="322"/>
      <c r="C13" s="327"/>
      <c r="D13" s="323"/>
      <c r="E13" s="324"/>
      <c r="F13" s="320"/>
      <c r="G13" s="320"/>
      <c r="H13" s="320"/>
      <c r="I13" s="320"/>
      <c r="J13" s="320"/>
      <c r="K13" s="321"/>
      <c r="L13" s="321"/>
      <c r="M13" s="321"/>
      <c r="N13" s="321"/>
      <c r="O13" s="321"/>
    </row>
    <row r="14" spans="2:15" ht="14.4">
      <c r="B14" s="1004" t="s">
        <v>988</v>
      </c>
      <c r="C14" s="1005"/>
      <c r="D14" s="1005"/>
      <c r="E14" s="1006"/>
      <c r="F14" s="320"/>
      <c r="G14" s="320"/>
      <c r="H14" s="320"/>
      <c r="I14" s="320"/>
      <c r="J14" s="320"/>
      <c r="K14" s="321"/>
      <c r="L14" s="321"/>
      <c r="M14" s="321"/>
      <c r="N14" s="321"/>
      <c r="O14" s="321"/>
    </row>
    <row r="15" spans="2:15" ht="16.2">
      <c r="B15" s="322" t="s">
        <v>989</v>
      </c>
      <c r="C15" s="327">
        <v>27.4831</v>
      </c>
      <c r="D15" s="323" t="s">
        <v>990</v>
      </c>
      <c r="E15" s="324" t="s">
        <v>991</v>
      </c>
      <c r="F15" s="320"/>
      <c r="G15" s="320"/>
      <c r="H15" s="320"/>
      <c r="I15" s="320"/>
      <c r="J15" s="320"/>
      <c r="K15" s="321"/>
      <c r="L15" s="321"/>
      <c r="M15" s="321"/>
      <c r="N15" s="321"/>
      <c r="O15" s="321"/>
    </row>
    <row r="16" spans="2:15">
      <c r="B16" s="322" t="s">
        <v>992</v>
      </c>
      <c r="C16" s="327">
        <v>5.93</v>
      </c>
      <c r="D16" s="323" t="s">
        <v>250</v>
      </c>
      <c r="E16" s="324"/>
      <c r="F16" s="320"/>
      <c r="G16" s="320"/>
      <c r="H16" s="320"/>
      <c r="I16" s="320"/>
      <c r="J16" s="320"/>
      <c r="K16" s="321"/>
      <c r="L16" s="321"/>
      <c r="M16" s="321"/>
      <c r="N16" s="321"/>
      <c r="O16" s="321"/>
    </row>
    <row r="17" spans="2:5">
      <c r="B17" s="322" t="s">
        <v>993</v>
      </c>
      <c r="C17" s="327">
        <v>19.100000000000001</v>
      </c>
      <c r="D17" s="323" t="s">
        <v>250</v>
      </c>
      <c r="E17" s="324"/>
    </row>
    <row r="18" spans="2:5">
      <c r="B18" s="322" t="s">
        <v>994</v>
      </c>
      <c r="C18" s="327">
        <f>C20*2</f>
        <v>7.1000000000000014</v>
      </c>
      <c r="D18" s="323" t="s">
        <v>250</v>
      </c>
      <c r="E18" s="324"/>
    </row>
    <row r="19" spans="2:5">
      <c r="B19" s="322" t="s">
        <v>995</v>
      </c>
      <c r="C19" s="327">
        <f>C17/2</f>
        <v>9.5500000000000007</v>
      </c>
      <c r="D19" s="323" t="s">
        <v>250</v>
      </c>
      <c r="E19" s="324"/>
    </row>
    <row r="20" spans="2:5">
      <c r="B20" s="322" t="s">
        <v>996</v>
      </c>
      <c r="C20" s="327">
        <f>C19-6</f>
        <v>3.5500000000000007</v>
      </c>
      <c r="D20" s="323" t="s">
        <v>250</v>
      </c>
      <c r="E20" s="324"/>
    </row>
    <row r="21" spans="2:5" ht="26.4">
      <c r="B21" s="322" t="s">
        <v>997</v>
      </c>
      <c r="C21" s="327">
        <v>3.6621000000000001</v>
      </c>
      <c r="D21" s="323" t="s">
        <v>250</v>
      </c>
      <c r="E21" s="324" t="s">
        <v>998</v>
      </c>
    </row>
    <row r="22" spans="2:5" ht="26.4">
      <c r="B22" s="322" t="s">
        <v>999</v>
      </c>
      <c r="C22" s="327">
        <v>5.2</v>
      </c>
      <c r="D22" s="323" t="s">
        <v>250</v>
      </c>
      <c r="E22" s="324" t="s">
        <v>998</v>
      </c>
    </row>
    <row r="23" spans="2:5">
      <c r="B23" s="322" t="s">
        <v>1000</v>
      </c>
      <c r="C23" s="327">
        <v>0.73799999999999999</v>
      </c>
      <c r="D23" s="323" t="s">
        <v>250</v>
      </c>
      <c r="E23" s="324"/>
    </row>
    <row r="24" spans="2:5">
      <c r="B24" s="322"/>
      <c r="C24" s="327"/>
      <c r="D24" s="323"/>
      <c r="E24" s="324"/>
    </row>
    <row r="25" spans="2:5">
      <c r="B25" s="322" t="s">
        <v>1001</v>
      </c>
      <c r="C25" s="327">
        <v>3.4</v>
      </c>
      <c r="D25" s="323" t="s">
        <v>250</v>
      </c>
      <c r="E25" s="324"/>
    </row>
    <row r="26" spans="2:5">
      <c r="B26" s="322" t="s">
        <v>1002</v>
      </c>
      <c r="C26" s="327">
        <f>C25-(2*C29)</f>
        <v>2.8</v>
      </c>
      <c r="D26" s="323" t="s">
        <v>250</v>
      </c>
      <c r="E26" s="324"/>
    </row>
    <row r="27" spans="2:5">
      <c r="B27" s="322" t="s">
        <v>1003</v>
      </c>
      <c r="C27" s="327">
        <f>C25/2</f>
        <v>1.7</v>
      </c>
      <c r="D27" s="323" t="s">
        <v>250</v>
      </c>
      <c r="E27" s="324"/>
    </row>
    <row r="28" spans="2:5">
      <c r="B28" s="322" t="s">
        <v>1004</v>
      </c>
      <c r="C28" s="327">
        <f>C26/2</f>
        <v>1.4</v>
      </c>
      <c r="D28" s="323" t="s">
        <v>250</v>
      </c>
      <c r="E28" s="324"/>
    </row>
    <row r="29" spans="2:5">
      <c r="B29" s="322" t="s">
        <v>1005</v>
      </c>
      <c r="C29" s="327">
        <v>0.3</v>
      </c>
      <c r="D29" s="323" t="s">
        <v>250</v>
      </c>
      <c r="E29" s="324"/>
    </row>
    <row r="30" spans="2:5">
      <c r="B30" s="322" t="s">
        <v>1006</v>
      </c>
      <c r="C30" s="327">
        <f>PI()*C25</f>
        <v>10.681415022205297</v>
      </c>
      <c r="D30" s="323" t="s">
        <v>250</v>
      </c>
      <c r="E30" s="324"/>
    </row>
    <row r="31" spans="2:5">
      <c r="B31" s="322" t="s">
        <v>1007</v>
      </c>
      <c r="C31" s="327">
        <f>PI()*C26</f>
        <v>8.7964594300514207</v>
      </c>
      <c r="D31" s="323" t="s">
        <v>250</v>
      </c>
      <c r="E31" s="324"/>
    </row>
    <row r="32" spans="2:5">
      <c r="B32" s="322" t="s">
        <v>1008</v>
      </c>
      <c r="C32" s="327">
        <v>11.2</v>
      </c>
      <c r="D32" s="323" t="s">
        <v>250</v>
      </c>
      <c r="E32" s="324" t="s">
        <v>968</v>
      </c>
    </row>
    <row r="33" spans="2:5">
      <c r="B33" s="322"/>
      <c r="C33" s="327"/>
      <c r="D33" s="323"/>
      <c r="E33" s="324"/>
    </row>
    <row r="34" spans="2:5">
      <c r="B34" s="322" t="s">
        <v>1009</v>
      </c>
      <c r="C34" s="327">
        <v>1.8</v>
      </c>
      <c r="D34" s="323" t="s">
        <v>250</v>
      </c>
      <c r="E34" s="324"/>
    </row>
    <row r="35" spans="2:5">
      <c r="B35" s="322"/>
      <c r="C35" s="327"/>
      <c r="D35" s="323"/>
      <c r="E35" s="324"/>
    </row>
    <row r="36" spans="2:5">
      <c r="B36" s="322" t="s">
        <v>1010</v>
      </c>
      <c r="C36" s="327">
        <v>6.2</v>
      </c>
      <c r="D36" s="323" t="s">
        <v>250</v>
      </c>
      <c r="E36" s="324"/>
    </row>
    <row r="37" spans="2:5">
      <c r="B37" s="322" t="s">
        <v>1011</v>
      </c>
      <c r="C37" s="327">
        <f>C36-(2*C40)</f>
        <v>5.6000000000000005</v>
      </c>
      <c r="D37" s="323" t="s">
        <v>250</v>
      </c>
      <c r="E37" s="324"/>
    </row>
    <row r="38" spans="2:5">
      <c r="B38" s="322" t="s">
        <v>1012</v>
      </c>
      <c r="C38" s="327">
        <f>C36/2</f>
        <v>3.1</v>
      </c>
      <c r="D38" s="323" t="s">
        <v>250</v>
      </c>
      <c r="E38" s="324"/>
    </row>
    <row r="39" spans="2:5">
      <c r="B39" s="322" t="s">
        <v>1013</v>
      </c>
      <c r="C39" s="327">
        <f>C37/2</f>
        <v>2.8000000000000003</v>
      </c>
      <c r="D39" s="323" t="s">
        <v>250</v>
      </c>
      <c r="E39" s="324"/>
    </row>
    <row r="40" spans="2:5">
      <c r="B40" s="322" t="s">
        <v>1014</v>
      </c>
      <c r="C40" s="327">
        <v>0.3</v>
      </c>
      <c r="D40" s="323" t="s">
        <v>250</v>
      </c>
      <c r="E40" s="324"/>
    </row>
    <row r="41" spans="2:5">
      <c r="B41" s="322" t="s">
        <v>1015</v>
      </c>
      <c r="C41" s="327">
        <v>23.13</v>
      </c>
      <c r="D41" s="323" t="s">
        <v>250</v>
      </c>
      <c r="E41" s="324"/>
    </row>
    <row r="42" spans="2:5">
      <c r="B42" s="322" t="s">
        <v>1016</v>
      </c>
      <c r="C42" s="327">
        <f>PI()*C36</f>
        <v>19.477874452256717</v>
      </c>
      <c r="D42" s="323" t="s">
        <v>250</v>
      </c>
      <c r="E42" s="324"/>
    </row>
    <row r="43" spans="2:5">
      <c r="B43" s="322" t="s">
        <v>1017</v>
      </c>
      <c r="C43" s="327">
        <f>PI()*C37</f>
        <v>17.592918860102841</v>
      </c>
      <c r="D43" s="323" t="s">
        <v>250</v>
      </c>
      <c r="E43" s="324"/>
    </row>
    <row r="44" spans="2:5">
      <c r="B44" s="322"/>
      <c r="C44" s="327"/>
      <c r="D44" s="323"/>
      <c r="E44" s="324"/>
    </row>
    <row r="45" spans="2:5">
      <c r="B45" s="322" t="s">
        <v>1018</v>
      </c>
      <c r="C45" s="327">
        <v>0.3</v>
      </c>
      <c r="D45" s="323" t="s">
        <v>250</v>
      </c>
      <c r="E45" s="324" t="s">
        <v>1019</v>
      </c>
    </row>
    <row r="46" spans="2:5">
      <c r="B46" s="322" t="s">
        <v>1020</v>
      </c>
      <c r="C46" s="327">
        <v>2.85</v>
      </c>
      <c r="D46" s="323" t="s">
        <v>250</v>
      </c>
      <c r="E46" s="324"/>
    </row>
    <row r="47" spans="2:5">
      <c r="B47" s="322" t="s">
        <v>1021</v>
      </c>
      <c r="C47" s="327">
        <v>2.7</v>
      </c>
      <c r="D47" s="323" t="s">
        <v>250</v>
      </c>
      <c r="E47" s="324"/>
    </row>
    <row r="48" spans="2:5">
      <c r="B48" s="322" t="s">
        <v>1022</v>
      </c>
      <c r="C48" s="327">
        <f>C4</f>
        <v>19.600000000000001</v>
      </c>
      <c r="D48" s="323" t="s">
        <v>250</v>
      </c>
      <c r="E48" s="324"/>
    </row>
    <row r="49" spans="2:5">
      <c r="B49" s="322" t="s">
        <v>1023</v>
      </c>
      <c r="C49" s="327">
        <f>C5</f>
        <v>19</v>
      </c>
      <c r="D49" s="323" t="s">
        <v>250</v>
      </c>
      <c r="E49" s="324"/>
    </row>
    <row r="50" spans="2:5">
      <c r="B50" s="322" t="s">
        <v>1024</v>
      </c>
      <c r="C50" s="327">
        <f>C48/2</f>
        <v>9.8000000000000007</v>
      </c>
      <c r="D50" s="323" t="s">
        <v>250</v>
      </c>
      <c r="E50" s="324"/>
    </row>
    <row r="51" spans="2:5">
      <c r="B51" s="322" t="s">
        <v>1025</v>
      </c>
      <c r="C51" s="327">
        <f>C49/2</f>
        <v>9.5</v>
      </c>
      <c r="D51" s="323" t="s">
        <v>250</v>
      </c>
      <c r="E51" s="324"/>
    </row>
    <row r="52" spans="2:5">
      <c r="B52" s="322"/>
      <c r="C52" s="322"/>
      <c r="D52" s="323"/>
      <c r="E52" s="324"/>
    </row>
    <row r="53" spans="2:5" ht="14.4">
      <c r="B53" s="1004" t="s">
        <v>1026</v>
      </c>
      <c r="C53" s="1005"/>
      <c r="D53" s="1005"/>
      <c r="E53" s="1006"/>
    </row>
    <row r="54" spans="2:5" ht="26.4">
      <c r="B54" s="322" t="s">
        <v>1027</v>
      </c>
      <c r="C54" s="327">
        <f>(PI()*C7^2*C11)-(PI()*C27^2*C11)</f>
        <v>1591.8072984621049</v>
      </c>
      <c r="D54" s="323" t="s">
        <v>1028</v>
      </c>
      <c r="E54" s="324" t="s">
        <v>1029</v>
      </c>
    </row>
    <row r="55" spans="2:5" ht="39.6">
      <c r="B55" s="322" t="s">
        <v>1030</v>
      </c>
      <c r="C55" s="327">
        <f>(1/3*PI()*C16*(C20^2+(C20*C19)+C19^2))-(PI()*C27^2*5.2)-(1/3*PI()*C23*(C21^2+(C21*C22)+C22^2))</f>
        <v>761.9566246933955</v>
      </c>
      <c r="D55" s="323" t="s">
        <v>1028</v>
      </c>
      <c r="E55" s="324" t="s">
        <v>1031</v>
      </c>
    </row>
    <row r="56" spans="2:5" ht="28.8">
      <c r="B56" s="329" t="s">
        <v>1032</v>
      </c>
      <c r="C56" s="330">
        <f>ROUNDUP(SUM(C54:C55),0)</f>
        <v>2354</v>
      </c>
      <c r="D56" s="331" t="s">
        <v>1033</v>
      </c>
      <c r="E56" s="332" t="s">
        <v>1034</v>
      </c>
    </row>
    <row r="57" spans="2:5" ht="14.4">
      <c r="B57" s="333" t="s">
        <v>1032</v>
      </c>
      <c r="C57" s="334">
        <f>C56*1000/1000</f>
        <v>2354</v>
      </c>
      <c r="D57" s="318" t="s">
        <v>1035</v>
      </c>
      <c r="E57" s="335"/>
    </row>
    <row r="58" spans="2:5">
      <c r="B58" s="322"/>
      <c r="C58" s="322"/>
      <c r="D58" s="323"/>
      <c r="E58" s="336"/>
    </row>
    <row r="59" spans="2:5">
      <c r="B59" s="322" t="s">
        <v>1036</v>
      </c>
      <c r="C59" s="327">
        <v>15</v>
      </c>
      <c r="D59" s="323" t="s">
        <v>250</v>
      </c>
      <c r="E59" s="324"/>
    </row>
    <row r="60" spans="2:5">
      <c r="B60" s="322" t="s">
        <v>1037</v>
      </c>
      <c r="C60" s="327">
        <v>15</v>
      </c>
      <c r="D60" s="323" t="s">
        <v>250</v>
      </c>
      <c r="E60" s="324"/>
    </row>
    <row r="61" spans="2:5">
      <c r="B61" s="322" t="s">
        <v>1038</v>
      </c>
      <c r="C61" s="327">
        <v>1.85</v>
      </c>
      <c r="D61" s="323" t="s">
        <v>250</v>
      </c>
      <c r="E61" s="324"/>
    </row>
    <row r="62" spans="2:5">
      <c r="B62" s="322" t="s">
        <v>1039</v>
      </c>
      <c r="C62" s="327">
        <v>15.5</v>
      </c>
      <c r="D62" s="323" t="s">
        <v>250</v>
      </c>
      <c r="E62" s="324"/>
    </row>
    <row r="63" spans="2:5">
      <c r="B63" s="322" t="s">
        <v>1040</v>
      </c>
      <c r="C63" s="327">
        <v>15.5</v>
      </c>
      <c r="D63" s="323" t="s">
        <v>250</v>
      </c>
      <c r="E63" s="324"/>
    </row>
    <row r="64" spans="2:5">
      <c r="B64" s="322" t="s">
        <v>1041</v>
      </c>
      <c r="C64" s="327">
        <v>0.05</v>
      </c>
      <c r="D64" s="323" t="s">
        <v>250</v>
      </c>
      <c r="E64" s="324"/>
    </row>
    <row r="65" spans="2:5">
      <c r="B65" s="322" t="s">
        <v>1042</v>
      </c>
      <c r="C65" s="327">
        <f>C36</f>
        <v>6.2</v>
      </c>
      <c r="D65" s="323" t="s">
        <v>250</v>
      </c>
      <c r="E65" s="324"/>
    </row>
    <row r="66" spans="2:5">
      <c r="B66" s="322" t="s">
        <v>1043</v>
      </c>
      <c r="C66" s="327">
        <f>C65/2</f>
        <v>3.1</v>
      </c>
      <c r="D66" s="323" t="s">
        <v>250</v>
      </c>
      <c r="E66" s="324"/>
    </row>
    <row r="67" spans="2:5">
      <c r="B67" s="322" t="s">
        <v>1044</v>
      </c>
      <c r="C67" s="327">
        <f>0.6</f>
        <v>0.6</v>
      </c>
      <c r="D67" s="323" t="s">
        <v>250</v>
      </c>
      <c r="E67" s="324"/>
    </row>
    <row r="68" spans="2:5">
      <c r="B68" s="322"/>
      <c r="C68" s="327"/>
      <c r="D68" s="323"/>
      <c r="E68" s="324"/>
    </row>
    <row r="69" spans="2:5">
      <c r="B69" s="322"/>
      <c r="C69" s="327"/>
      <c r="D69" s="323"/>
      <c r="E69" s="324"/>
    </row>
    <row r="70" spans="2:5" ht="14.4">
      <c r="B70" s="1004" t="s">
        <v>1045</v>
      </c>
      <c r="C70" s="1005"/>
      <c r="D70" s="1005"/>
      <c r="E70" s="1006"/>
    </row>
    <row r="71" spans="2:5" ht="16.2">
      <c r="B71" s="322" t="s">
        <v>1046</v>
      </c>
      <c r="C71" s="327">
        <f>C62*C63*C64</f>
        <v>12.012500000000001</v>
      </c>
      <c r="D71" s="323" t="s">
        <v>1028</v>
      </c>
      <c r="E71" s="324"/>
    </row>
    <row r="72" spans="2:5" ht="16.2">
      <c r="B72" s="329" t="s">
        <v>1047</v>
      </c>
      <c r="C72" s="330">
        <f>ROUNDUP(SUM(C71),0)</f>
        <v>13</v>
      </c>
      <c r="D72" s="331" t="s">
        <v>1033</v>
      </c>
      <c r="E72" s="332"/>
    </row>
    <row r="73" spans="2:5" ht="14.4">
      <c r="B73" s="333"/>
      <c r="C73" s="334"/>
      <c r="D73" s="318"/>
      <c r="E73" s="335"/>
    </row>
    <row r="74" spans="2:5" ht="14.4">
      <c r="B74" s="1004" t="s">
        <v>1048</v>
      </c>
      <c r="C74" s="1005"/>
      <c r="D74" s="1005"/>
      <c r="E74" s="1006"/>
    </row>
    <row r="75" spans="2:5" ht="16.2">
      <c r="B75" s="322" t="s">
        <v>1049</v>
      </c>
      <c r="C75" s="327">
        <f>C59*C60*C61</f>
        <v>416.25</v>
      </c>
      <c r="D75" s="323" t="s">
        <v>1028</v>
      </c>
      <c r="E75" s="324"/>
    </row>
    <row r="76" spans="2:5" ht="16.2">
      <c r="B76" s="322" t="s">
        <v>1050</v>
      </c>
      <c r="C76" s="327">
        <f>PI()*C66^2*C67</f>
        <v>18.11442324059875</v>
      </c>
      <c r="D76" s="323" t="s">
        <v>1028</v>
      </c>
      <c r="E76" s="324"/>
    </row>
    <row r="77" spans="2:5" ht="16.2">
      <c r="B77" s="322" t="s">
        <v>1051</v>
      </c>
      <c r="C77" s="327">
        <f>(PI()*C38^2*C41)-(PI()*C39^2*C41)</f>
        <v>128.61711739723148</v>
      </c>
      <c r="D77" s="323" t="s">
        <v>1028</v>
      </c>
      <c r="E77" s="324" t="s">
        <v>1052</v>
      </c>
    </row>
    <row r="78" spans="2:5" ht="16.2">
      <c r="B78" s="322" t="s">
        <v>1053</v>
      </c>
      <c r="C78" s="327">
        <f>(PI()*C39^2*0)</f>
        <v>0</v>
      </c>
      <c r="D78" s="323" t="s">
        <v>1028</v>
      </c>
      <c r="E78" s="324" t="s">
        <v>1054</v>
      </c>
    </row>
    <row r="79" spans="2:5" ht="16.2">
      <c r="B79" s="322" t="s">
        <v>1055</v>
      </c>
      <c r="C79" s="327">
        <f>(PI()*C27^2*C32)-(PI()*C28^2*C32)</f>
        <v>32.722829079791268</v>
      </c>
      <c r="D79" s="323" t="s">
        <v>1028</v>
      </c>
      <c r="E79" s="324" t="s">
        <v>1056</v>
      </c>
    </row>
    <row r="80" spans="2:5" ht="16.2">
      <c r="B80" s="322" t="s">
        <v>1057</v>
      </c>
      <c r="C80" s="327">
        <f>(PI()*C28^2*0.2)</f>
        <v>1.2315043202071987</v>
      </c>
      <c r="D80" s="323" t="s">
        <v>1028</v>
      </c>
      <c r="E80" s="324"/>
    </row>
    <row r="81" spans="2:5" ht="52.8">
      <c r="B81" s="337" t="s">
        <v>1058</v>
      </c>
      <c r="C81" s="327">
        <f>((1/3)*PI()*0.729*(1.831^2+(1.831*2.6)+2.6^2))-((1/3)*PI()*0.729*(1.4^2+(1.4*1.9671)+1.9671^2))</f>
        <v>4.8016305610046457</v>
      </c>
      <c r="D81" s="323" t="s">
        <v>1028</v>
      </c>
      <c r="E81" s="324" t="s">
        <v>1059</v>
      </c>
    </row>
    <row r="82" spans="2:5" ht="52.8">
      <c r="B82" s="337" t="s">
        <v>1060</v>
      </c>
      <c r="C82" s="327">
        <f>((1/3)*PI()*1.071*(3.1^2+(3.1*4.1341)+4.1341^2))-((1/3)*PI()*1.071*(1.9671^2+(1.9671*2.8)+2.8^2))</f>
        <v>25.009557975850853</v>
      </c>
      <c r="D82" s="323" t="s">
        <v>1028</v>
      </c>
      <c r="E82" s="324" t="s">
        <v>1061</v>
      </c>
    </row>
    <row r="83" spans="2:5" ht="16.2">
      <c r="B83" s="322" t="s">
        <v>1062</v>
      </c>
      <c r="C83" s="327">
        <f>(PI()*C6^2*C12)-(PI()*C7^2*C12)</f>
        <v>112.7768930785669</v>
      </c>
      <c r="D83" s="323" t="s">
        <v>1028</v>
      </c>
      <c r="E83" s="324"/>
    </row>
    <row r="84" spans="2:5" ht="52.8">
      <c r="B84" s="322" t="s">
        <v>1063</v>
      </c>
      <c r="C84" s="327">
        <f>((1/3)*PI()*C16*(4.1341^2+(4.1341*C6)+C6^2))-((1/3)*PI()*C16*(3.4^2+(3.4*C7)+C7^2))</f>
        <v>121.30980373887735</v>
      </c>
      <c r="D84" s="323" t="s">
        <v>1028</v>
      </c>
      <c r="E84" s="324" t="s">
        <v>1064</v>
      </c>
    </row>
    <row r="85" spans="2:5" ht="16.2">
      <c r="B85" s="322" t="s">
        <v>1065</v>
      </c>
      <c r="C85" s="327">
        <f>(((PI()*C46)/6)*((3*C50^2)+C46^2))-(((PI()*C47)/6)*((3*C51^2)+C47^2))</f>
        <v>49.00000966666272</v>
      </c>
      <c r="D85" s="323" t="s">
        <v>1028</v>
      </c>
      <c r="E85" s="327">
        <f>((1/3)*PI()*(C46^2)*((3*C50)-C46))-((1/3)*PI()*(C47^2)*((3*C51)-C47))</f>
        <v>28.871629185571891</v>
      </c>
    </row>
    <row r="86" spans="2:5" ht="16.2">
      <c r="B86" s="337" t="s">
        <v>1066</v>
      </c>
      <c r="C86" s="338"/>
      <c r="D86" s="323" t="s">
        <v>1028</v>
      </c>
      <c r="E86" s="339" t="s">
        <v>1067</v>
      </c>
    </row>
    <row r="87" spans="2:5" ht="16.2">
      <c r="B87" s="322"/>
      <c r="C87" s="327"/>
      <c r="D87" s="323" t="s">
        <v>1028</v>
      </c>
      <c r="E87" s="324"/>
    </row>
    <row r="88" spans="2:5" ht="16.2">
      <c r="B88" s="329" t="s">
        <v>1068</v>
      </c>
      <c r="C88" s="330">
        <f>ROUNDUP(SUM(C75:C87),0)</f>
        <v>910</v>
      </c>
      <c r="D88" s="331" t="s">
        <v>1033</v>
      </c>
      <c r="E88" s="332"/>
    </row>
    <row r="89" spans="2:5">
      <c r="B89" s="322"/>
      <c r="C89" s="327"/>
      <c r="D89" s="323"/>
      <c r="E89" s="324"/>
    </row>
    <row r="90" spans="2:5" ht="14.4">
      <c r="B90" s="1004" t="s">
        <v>1069</v>
      </c>
      <c r="C90" s="1005"/>
      <c r="D90" s="1005"/>
      <c r="E90" s="1006"/>
    </row>
    <row r="91" spans="2:5" ht="16.2">
      <c r="B91" s="337" t="s">
        <v>1070</v>
      </c>
      <c r="C91" s="327">
        <f>2*PI()*C50*C46</f>
        <v>175.48936562952588</v>
      </c>
      <c r="D91" s="340" t="s">
        <v>990</v>
      </c>
      <c r="E91" s="324"/>
    </row>
    <row r="92" spans="2:5" ht="16.2">
      <c r="B92" s="337" t="s">
        <v>1071</v>
      </c>
      <c r="C92" s="327">
        <f>2*PI()*C51*C47</f>
        <v>161.16370312915637</v>
      </c>
      <c r="D92" s="340" t="s">
        <v>990</v>
      </c>
      <c r="E92" s="324"/>
    </row>
    <row r="93" spans="2:5" ht="16.2">
      <c r="B93" s="337" t="s">
        <v>1072</v>
      </c>
      <c r="C93" s="327">
        <f>2*PI()*C6*C12</f>
        <v>381.7663392642317</v>
      </c>
      <c r="D93" s="340" t="s">
        <v>990</v>
      </c>
      <c r="E93" s="324"/>
    </row>
    <row r="94" spans="2:5" ht="16.2">
      <c r="B94" s="337" t="s">
        <v>1073</v>
      </c>
      <c r="C94" s="327">
        <f>2*PI()*C7*C12</f>
        <v>370.07961459287759</v>
      </c>
      <c r="D94" s="340" t="s">
        <v>990</v>
      </c>
      <c r="E94" s="324"/>
    </row>
    <row r="95" spans="2:5" ht="16.2">
      <c r="B95" s="337" t="s">
        <v>1074</v>
      </c>
      <c r="C95" s="327">
        <f>PI()*(C20+C19)*9.5009</f>
        <v>391.00824511663563</v>
      </c>
      <c r="D95" s="340" t="s">
        <v>990</v>
      </c>
      <c r="E95" s="324" t="s">
        <v>1075</v>
      </c>
    </row>
    <row r="96" spans="2:5" ht="16.2">
      <c r="B96" s="337" t="s">
        <v>1076</v>
      </c>
      <c r="C96" s="327">
        <f>PI()*(C7+C39)*8.4354</f>
        <v>325.95726524212353</v>
      </c>
      <c r="D96" s="340" t="s">
        <v>990</v>
      </c>
      <c r="E96" s="324" t="s">
        <v>1077</v>
      </c>
    </row>
    <row r="97" spans="2:5" ht="26.4">
      <c r="B97" s="337" t="s">
        <v>1078</v>
      </c>
      <c r="C97" s="327">
        <f>(PI()*3.4^2)-(PI()*2.6^2)</f>
        <v>15.079644737231</v>
      </c>
      <c r="D97" s="340" t="s">
        <v>990</v>
      </c>
      <c r="E97" s="324" t="s">
        <v>1079</v>
      </c>
    </row>
    <row r="98" spans="2:5" ht="16.2">
      <c r="B98" s="337" t="s">
        <v>1080</v>
      </c>
      <c r="C98" s="327">
        <f>2*PI()*C27*C32</f>
        <v>119.63184824869931</v>
      </c>
      <c r="D98" s="340" t="s">
        <v>990</v>
      </c>
      <c r="E98" s="324"/>
    </row>
    <row r="99" spans="2:5" ht="16.2">
      <c r="B99" s="337" t="s">
        <v>1081</v>
      </c>
      <c r="C99" s="327">
        <f>2*PI()*C28*C32</f>
        <v>98.520345616575909</v>
      </c>
      <c r="D99" s="340" t="s">
        <v>990</v>
      </c>
      <c r="E99" s="324"/>
    </row>
    <row r="100" spans="2:5" ht="16.2">
      <c r="B100" s="337" t="s">
        <v>1082</v>
      </c>
      <c r="C100" s="327">
        <f>2*PI()*C38*C41</f>
        <v>450.52323608069787</v>
      </c>
      <c r="D100" s="340" t="s">
        <v>990</v>
      </c>
      <c r="E100" s="324"/>
    </row>
    <row r="101" spans="2:5" ht="16.2">
      <c r="B101" s="337" t="s">
        <v>1083</v>
      </c>
      <c r="C101" s="327">
        <f>2*PI()*C39*C41</f>
        <v>406.92421323417869</v>
      </c>
      <c r="D101" s="340" t="s">
        <v>990</v>
      </c>
      <c r="E101" s="324"/>
    </row>
    <row r="102" spans="2:5" ht="16.2">
      <c r="B102" s="337" t="s">
        <v>1084</v>
      </c>
      <c r="C102" s="327">
        <f>2*PI()*C60*C61</f>
        <v>174.35839227423352</v>
      </c>
      <c r="D102" s="340" t="s">
        <v>990</v>
      </c>
      <c r="E102" s="324"/>
    </row>
    <row r="103" spans="2:5" ht="16.2">
      <c r="B103" s="337" t="s">
        <v>1085</v>
      </c>
      <c r="C103" s="327">
        <f>(PI()*C60^2)-(PI()*C38^2)</f>
        <v>676.66764165670554</v>
      </c>
      <c r="D103" s="340" t="s">
        <v>990</v>
      </c>
      <c r="E103" s="324"/>
    </row>
    <row r="104" spans="2:5" ht="16.2">
      <c r="B104" s="337" t="s">
        <v>1086</v>
      </c>
      <c r="C104" s="327">
        <f>PI()*(C27+C38)*1.2403</f>
        <v>18.703283367587616</v>
      </c>
      <c r="D104" s="340" t="s">
        <v>990</v>
      </c>
      <c r="E104" s="324" t="s">
        <v>1087</v>
      </c>
    </row>
    <row r="105" spans="2:5" ht="16.2">
      <c r="B105" s="337" t="s">
        <v>1088</v>
      </c>
      <c r="C105" s="327">
        <f>PI()*(C38+C28)*2.2804</f>
        <v>32.238395492607744</v>
      </c>
      <c r="D105" s="340" t="s">
        <v>990</v>
      </c>
      <c r="E105" s="324" t="s">
        <v>1089</v>
      </c>
    </row>
    <row r="106" spans="2:5" ht="16.2">
      <c r="B106" s="322" t="s">
        <v>1090</v>
      </c>
      <c r="C106" s="327">
        <f>PI()*C39^2</f>
        <v>24.630086404143984</v>
      </c>
      <c r="D106" s="340" t="s">
        <v>990</v>
      </c>
      <c r="E106" s="324"/>
    </row>
    <row r="107" spans="2:5" ht="16.2">
      <c r="B107" s="329" t="s">
        <v>1091</v>
      </c>
      <c r="C107" s="330">
        <f>ROUNDUP(SUM(C91:C106),0)</f>
        <v>3823</v>
      </c>
      <c r="D107" s="341" t="s">
        <v>990</v>
      </c>
      <c r="E107" s="332"/>
    </row>
    <row r="108" spans="2:5">
      <c r="B108" s="322"/>
      <c r="C108" s="327"/>
      <c r="D108" s="323"/>
      <c r="E108" s="324"/>
    </row>
    <row r="109" spans="2:5">
      <c r="B109" s="321"/>
      <c r="C109" s="321"/>
      <c r="D109" s="342"/>
      <c r="E109" s="321"/>
    </row>
    <row r="110" spans="2:5">
      <c r="B110" s="322" t="s">
        <v>1092</v>
      </c>
      <c r="C110" s="546">
        <f>1.1*2050</f>
        <v>2255</v>
      </c>
      <c r="D110" s="547"/>
      <c r="E110" s="559" t="s">
        <v>1093</v>
      </c>
    </row>
    <row r="111" spans="2:5" s="558" customFormat="1">
      <c r="B111" s="557" t="s">
        <v>1094</v>
      </c>
      <c r="C111" s="927">
        <f>C62*C63</f>
        <v>240.25</v>
      </c>
      <c r="D111" s="928"/>
      <c r="E111" s="743"/>
    </row>
    <row r="112" spans="2:5">
      <c r="B112" s="322" t="s">
        <v>1095</v>
      </c>
      <c r="C112" s="563">
        <f>2*PI()*C50*1.1</f>
        <v>67.732737611395947</v>
      </c>
      <c r="D112" s="547"/>
      <c r="E112" s="321"/>
    </row>
    <row r="113" spans="2:5">
      <c r="B113" s="549" t="s">
        <v>1096</v>
      </c>
      <c r="C113" s="563">
        <f>1.1*(C59+1)*(C60+1)*(C61+C67+0.1)</f>
        <v>718.08000000000015</v>
      </c>
      <c r="D113" s="550" t="s">
        <v>1097</v>
      </c>
      <c r="E113" s="321"/>
    </row>
    <row r="114" spans="2:5">
      <c r="B114" s="548" t="s">
        <v>1098</v>
      </c>
      <c r="C114" s="562">
        <f>1.1*(C120+1)*(1+C121)*C124</f>
        <v>492.61883000000006</v>
      </c>
      <c r="D114" s="550" t="s">
        <v>1097</v>
      </c>
      <c r="E114" s="321"/>
    </row>
    <row r="115" spans="2:5">
      <c r="B115" s="548" t="s">
        <v>1099</v>
      </c>
      <c r="C115" s="546">
        <v>0</v>
      </c>
      <c r="D115" s="550" t="s">
        <v>1097</v>
      </c>
      <c r="E115" s="559" t="s">
        <v>1100</v>
      </c>
    </row>
    <row r="116" spans="2:5">
      <c r="B116" s="546"/>
      <c r="C116" s="546"/>
      <c r="D116" s="547"/>
      <c r="E116" s="321"/>
    </row>
    <row r="117" spans="2:5">
      <c r="B117" s="548" t="s">
        <v>1101</v>
      </c>
      <c r="C117" s="564">
        <f>PI()*2*2.3*0.8</f>
        <v>11.561060965210437</v>
      </c>
      <c r="D117" s="551" t="s">
        <v>1102</v>
      </c>
      <c r="E117" s="321"/>
    </row>
    <row r="118" spans="2:5">
      <c r="B118" s="548" t="s">
        <v>1103</v>
      </c>
      <c r="C118" s="564">
        <f>PI()*7.5^2*1.1</f>
        <v>194.38604544086846</v>
      </c>
      <c r="D118" s="547"/>
      <c r="E118" s="321"/>
    </row>
    <row r="119" spans="2:5">
      <c r="B119" s="552"/>
      <c r="C119" s="552"/>
      <c r="D119" s="552"/>
    </row>
    <row r="120" spans="2:5">
      <c r="B120" s="553" t="s">
        <v>1104</v>
      </c>
      <c r="C120" s="552">
        <v>10.42</v>
      </c>
      <c r="D120" s="552"/>
      <c r="E120" t="s">
        <v>1105</v>
      </c>
    </row>
    <row r="121" spans="2:5">
      <c r="B121" s="552" t="s">
        <v>1106</v>
      </c>
      <c r="C121" s="552">
        <v>6.13</v>
      </c>
      <c r="D121" s="552"/>
      <c r="E121" t="s">
        <v>1106</v>
      </c>
    </row>
    <row r="122" spans="2:5">
      <c r="B122" s="552" t="s">
        <v>1107</v>
      </c>
      <c r="C122" s="552">
        <v>2.2000000000000002</v>
      </c>
      <c r="D122" s="552"/>
    </row>
    <row r="123" spans="2:5">
      <c r="B123" s="552" t="s">
        <v>1108</v>
      </c>
      <c r="C123" s="552">
        <v>3.3</v>
      </c>
      <c r="D123" s="552"/>
    </row>
    <row r="124" spans="2:5">
      <c r="B124" s="552" t="s">
        <v>1109</v>
      </c>
      <c r="C124" s="552">
        <f>C123+C122</f>
        <v>5.5</v>
      </c>
      <c r="D124" s="552"/>
    </row>
    <row r="125" spans="2:5">
      <c r="B125" s="552" t="s">
        <v>1110</v>
      </c>
      <c r="C125" s="552">
        <v>0.25</v>
      </c>
      <c r="D125" s="552"/>
    </row>
    <row r="126" spans="2:5">
      <c r="B126" s="552"/>
      <c r="C126" s="552"/>
      <c r="D126" s="552"/>
    </row>
    <row r="127" spans="2:5">
      <c r="B127" s="553" t="s">
        <v>1111</v>
      </c>
      <c r="C127" s="552">
        <v>3</v>
      </c>
      <c r="D127" s="552"/>
      <c r="E127" t="s">
        <v>1105</v>
      </c>
    </row>
    <row r="128" spans="2:5">
      <c r="B128" s="552"/>
      <c r="C128" s="565">
        <v>5.4749999999999996</v>
      </c>
      <c r="D128" s="552"/>
      <c r="E128" t="s">
        <v>1106</v>
      </c>
    </row>
    <row r="129" spans="2:9">
      <c r="B129" s="552"/>
      <c r="C129" s="552"/>
      <c r="D129" s="552"/>
    </row>
    <row r="130" spans="2:9">
      <c r="B130" s="553" t="s">
        <v>1112</v>
      </c>
      <c r="C130" s="552">
        <f>130*1.1</f>
        <v>143</v>
      </c>
      <c r="D130" s="552" t="s">
        <v>1113</v>
      </c>
    </row>
    <row r="131" spans="2:9">
      <c r="B131" s="553" t="s">
        <v>1114</v>
      </c>
      <c r="C131" s="552">
        <f>1.1*671</f>
        <v>738.1</v>
      </c>
      <c r="D131" s="552" t="s">
        <v>1115</v>
      </c>
    </row>
    <row r="132" spans="2:9">
      <c r="B132" s="552"/>
      <c r="C132" s="552"/>
      <c r="D132" s="552"/>
    </row>
    <row r="133" spans="2:9">
      <c r="B133" s="553" t="s">
        <v>1116</v>
      </c>
      <c r="C133" s="552"/>
      <c r="D133" s="552"/>
      <c r="F133" s="552" t="s">
        <v>1117</v>
      </c>
      <c r="G133" s="561" t="s">
        <v>1118</v>
      </c>
      <c r="H133" s="552" t="s">
        <v>1119</v>
      </c>
    </row>
    <row r="134" spans="2:9">
      <c r="B134" s="552" t="s">
        <v>1120</v>
      </c>
      <c r="C134" s="552">
        <f>F134+G134+H134</f>
        <v>1000</v>
      </c>
      <c r="D134" s="552"/>
      <c r="E134" s="560" t="s">
        <v>1120</v>
      </c>
      <c r="F134" s="552">
        <v>0</v>
      </c>
      <c r="G134" s="552">
        <v>880</v>
      </c>
      <c r="H134" s="552">
        <v>120</v>
      </c>
    </row>
    <row r="135" spans="2:9">
      <c r="B135" s="552" t="s">
        <v>1121</v>
      </c>
      <c r="C135" s="552">
        <f>F135+G135+H135</f>
        <v>30</v>
      </c>
      <c r="D135" s="552"/>
      <c r="E135" s="560" t="s">
        <v>1121</v>
      </c>
      <c r="F135" s="552"/>
      <c r="G135" s="552">
        <v>30</v>
      </c>
      <c r="H135" s="552"/>
    </row>
    <row r="136" spans="2:9">
      <c r="B136" s="552" t="s">
        <v>1122</v>
      </c>
      <c r="C136" s="552">
        <f>F136+G136+H136</f>
        <v>19</v>
      </c>
      <c r="D136" s="552"/>
      <c r="E136" s="560" t="s">
        <v>1122</v>
      </c>
      <c r="F136" s="552"/>
      <c r="G136" s="552">
        <v>19</v>
      </c>
      <c r="H136" s="552"/>
    </row>
    <row r="137" spans="2:9">
      <c r="B137" s="552" t="s">
        <v>1123</v>
      </c>
      <c r="C137" s="552">
        <f>C136*1.1+C135*1.1+C134*1.1</f>
        <v>1153.9000000000001</v>
      </c>
      <c r="D137" s="552"/>
      <c r="E137" s="560" t="s">
        <v>1124</v>
      </c>
      <c r="F137" s="552"/>
      <c r="G137" s="552"/>
      <c r="H137" s="552">
        <f>C130</f>
        <v>143</v>
      </c>
    </row>
    <row r="138" spans="2:9">
      <c r="B138" s="552"/>
      <c r="C138" s="552"/>
      <c r="D138" s="552"/>
      <c r="E138" s="556" t="s">
        <v>1125</v>
      </c>
      <c r="F138" s="552">
        <v>40</v>
      </c>
      <c r="G138" s="552"/>
      <c r="H138" s="552"/>
      <c r="I138" t="s">
        <v>1126</v>
      </c>
    </row>
    <row r="139" spans="2:9">
      <c r="B139" s="552"/>
      <c r="C139" s="552"/>
      <c r="D139" s="552"/>
      <c r="E139" s="556" t="s">
        <v>1127</v>
      </c>
      <c r="F139" s="552">
        <f>20</f>
        <v>20</v>
      </c>
      <c r="G139" s="552"/>
      <c r="H139" s="552"/>
      <c r="I139" t="s">
        <v>1128</v>
      </c>
    </row>
    <row r="140" spans="2:9">
      <c r="B140" s="552"/>
      <c r="C140" s="552"/>
      <c r="D140" s="552"/>
      <c r="E140" s="556" t="s">
        <v>1129</v>
      </c>
      <c r="F140">
        <f>SUM(F134:F139)</f>
        <v>60</v>
      </c>
      <c r="G140">
        <f>SUM(G134:G139)</f>
        <v>929</v>
      </c>
      <c r="H140">
        <f>SUM(H134:H139)</f>
        <v>263</v>
      </c>
    </row>
    <row r="141" spans="2:9">
      <c r="B141" s="553" t="s">
        <v>1130</v>
      </c>
      <c r="C141" s="552">
        <v>4.0999999999999996</v>
      </c>
      <c r="D141" s="552" t="s">
        <v>1131</v>
      </c>
    </row>
    <row r="142" spans="2:9">
      <c r="B142" s="552"/>
      <c r="C142" s="552">
        <v>0.3</v>
      </c>
      <c r="D142" s="552" t="s">
        <v>1132</v>
      </c>
    </row>
    <row r="143" spans="2:9">
      <c r="B143" s="552"/>
      <c r="C143" s="552">
        <v>2.0750000000000002</v>
      </c>
      <c r="D143" s="552" t="s">
        <v>1133</v>
      </c>
    </row>
    <row r="144" spans="2:9">
      <c r="B144" s="552"/>
      <c r="C144" s="552">
        <v>0.2</v>
      </c>
      <c r="D144" s="552" t="s">
        <v>1134</v>
      </c>
    </row>
    <row r="145" spans="2:4">
      <c r="B145" s="552"/>
      <c r="C145" s="552">
        <v>1.4</v>
      </c>
      <c r="D145" s="552" t="s">
        <v>1135</v>
      </c>
    </row>
  </sheetData>
  <mergeCells count="6">
    <mergeCell ref="B90:E90"/>
    <mergeCell ref="B3:E3"/>
    <mergeCell ref="B14:E14"/>
    <mergeCell ref="B53:E53"/>
    <mergeCell ref="B70:E70"/>
    <mergeCell ref="B74:E7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X49"/>
  <sheetViews>
    <sheetView workbookViewId="0"/>
  </sheetViews>
  <sheetFormatPr defaultColWidth="8.77734375" defaultRowHeight="13.2"/>
  <cols>
    <col min="1" max="1" width="2" customWidth="1"/>
    <col min="3" max="3" width="10.109375" customWidth="1"/>
    <col min="4" max="4" width="18.44140625" customWidth="1"/>
    <col min="6" max="6" width="1.44140625" customWidth="1"/>
    <col min="9" max="9" width="28.109375" customWidth="1"/>
    <col min="10" max="10" width="1.44140625" customWidth="1"/>
    <col min="13" max="13" width="13.44140625" customWidth="1"/>
    <col min="18" max="18" width="16.44140625" customWidth="1"/>
    <col min="23" max="23" width="22.77734375" customWidth="1"/>
  </cols>
  <sheetData>
    <row r="1" spans="2:24">
      <c r="H1" t="s">
        <v>1136</v>
      </c>
      <c r="I1" t="s">
        <v>1137</v>
      </c>
      <c r="Q1" t="s">
        <v>1138</v>
      </c>
      <c r="R1" t="s">
        <v>1139</v>
      </c>
      <c r="V1" t="s">
        <v>1140</v>
      </c>
      <c r="W1" t="s">
        <v>1141</v>
      </c>
    </row>
    <row r="2" spans="2:24">
      <c r="Q2" t="s">
        <v>1142</v>
      </c>
      <c r="R2" t="s">
        <v>1143</v>
      </c>
      <c r="V2" t="s">
        <v>1144</v>
      </c>
      <c r="W2" t="s">
        <v>1145</v>
      </c>
    </row>
    <row r="3" spans="2:24">
      <c r="Q3" t="s">
        <v>1146</v>
      </c>
      <c r="R3" t="s">
        <v>1147</v>
      </c>
      <c r="V3" t="s">
        <v>1148</v>
      </c>
      <c r="W3" t="s">
        <v>1149</v>
      </c>
    </row>
    <row r="5" spans="2:24">
      <c r="B5" s="1007" t="s">
        <v>1150</v>
      </c>
      <c r="C5" s="1007"/>
      <c r="D5" s="1007"/>
      <c r="E5" s="1007"/>
      <c r="G5" s="1007" t="s">
        <v>1151</v>
      </c>
      <c r="H5" s="1007"/>
      <c r="I5" s="1007"/>
      <c r="K5" s="1007" t="s">
        <v>1152</v>
      </c>
      <c r="L5" s="1007"/>
      <c r="M5" s="1007"/>
      <c r="N5" s="1007"/>
      <c r="P5" s="1007" t="s">
        <v>1153</v>
      </c>
      <c r="Q5" s="1007"/>
      <c r="R5" s="1007"/>
      <c r="S5" s="1007"/>
      <c r="U5" s="1007" t="s">
        <v>1154</v>
      </c>
      <c r="V5" s="1007"/>
      <c r="W5" s="1007"/>
      <c r="X5" s="1007"/>
    </row>
    <row r="6" spans="2:24">
      <c r="B6" t="s">
        <v>1155</v>
      </c>
      <c r="C6" t="s">
        <v>1156</v>
      </c>
      <c r="D6" t="s">
        <v>1157</v>
      </c>
      <c r="E6" t="s">
        <v>1105</v>
      </c>
      <c r="G6" t="s">
        <v>1155</v>
      </c>
      <c r="H6" t="s">
        <v>1156</v>
      </c>
      <c r="I6" t="s">
        <v>1157</v>
      </c>
      <c r="K6" t="s">
        <v>1155</v>
      </c>
      <c r="L6" t="s">
        <v>1156</v>
      </c>
      <c r="M6" t="s">
        <v>1157</v>
      </c>
      <c r="N6" t="s">
        <v>1105</v>
      </c>
      <c r="P6" t="s">
        <v>1155</v>
      </c>
      <c r="Q6" t="s">
        <v>1156</v>
      </c>
      <c r="R6" t="s">
        <v>1157</v>
      </c>
      <c r="S6" t="s">
        <v>1105</v>
      </c>
      <c r="U6" t="s">
        <v>1155</v>
      </c>
      <c r="V6" t="s">
        <v>1156</v>
      </c>
      <c r="W6" t="s">
        <v>1157</v>
      </c>
      <c r="X6" t="s">
        <v>1105</v>
      </c>
    </row>
    <row r="7" spans="2:24">
      <c r="B7">
        <v>1.1000000000000001</v>
      </c>
      <c r="C7" s="145">
        <f>1+1</f>
        <v>2</v>
      </c>
      <c r="D7" t="s">
        <v>1158</v>
      </c>
      <c r="E7" t="s">
        <v>1159</v>
      </c>
      <c r="G7">
        <v>2.1</v>
      </c>
      <c r="H7" s="145">
        <v>1</v>
      </c>
      <c r="I7" t="s">
        <v>1160</v>
      </c>
      <c r="K7">
        <v>4.0999999999999996</v>
      </c>
      <c r="L7" s="145">
        <v>2</v>
      </c>
      <c r="M7" t="s">
        <v>1161</v>
      </c>
      <c r="N7">
        <v>2000</v>
      </c>
      <c r="P7">
        <v>5.0999999999999996</v>
      </c>
      <c r="Q7" s="145">
        <v>1</v>
      </c>
      <c r="R7" t="s">
        <v>1162</v>
      </c>
      <c r="S7" t="s">
        <v>1138</v>
      </c>
      <c r="U7">
        <v>1.7</v>
      </c>
      <c r="V7" s="145">
        <v>1</v>
      </c>
      <c r="W7" t="s">
        <v>1163</v>
      </c>
      <c r="X7" t="s">
        <v>1164</v>
      </c>
    </row>
    <row r="8" spans="2:24">
      <c r="B8">
        <v>1.2</v>
      </c>
      <c r="C8" s="145">
        <f>1+1</f>
        <v>2</v>
      </c>
      <c r="D8" t="s">
        <v>1158</v>
      </c>
      <c r="E8" t="s">
        <v>1165</v>
      </c>
      <c r="G8">
        <v>2.2000000000000002</v>
      </c>
      <c r="H8" s="145">
        <f>3+6</f>
        <v>9</v>
      </c>
      <c r="I8" t="s">
        <v>1166</v>
      </c>
      <c r="K8">
        <v>4.2</v>
      </c>
      <c r="L8" s="145">
        <v>4</v>
      </c>
      <c r="M8" t="s">
        <v>1167</v>
      </c>
      <c r="N8">
        <v>6000</v>
      </c>
      <c r="P8">
        <v>5.2</v>
      </c>
      <c r="Q8" s="145">
        <v>1</v>
      </c>
      <c r="R8" t="s">
        <v>1168</v>
      </c>
      <c r="S8" t="s">
        <v>1138</v>
      </c>
      <c r="U8">
        <v>3.1</v>
      </c>
      <c r="V8" s="145">
        <v>1</v>
      </c>
      <c r="W8" t="s">
        <v>1169</v>
      </c>
      <c r="X8">
        <v>1255</v>
      </c>
    </row>
    <row r="9" spans="2:24">
      <c r="B9">
        <v>1.3</v>
      </c>
      <c r="C9" s="145">
        <v>1</v>
      </c>
      <c r="D9" t="s">
        <v>1170</v>
      </c>
      <c r="E9" t="s">
        <v>1171</v>
      </c>
      <c r="G9">
        <v>2.2999999999999998</v>
      </c>
      <c r="H9" s="145">
        <v>1</v>
      </c>
      <c r="I9" t="s">
        <v>1172</v>
      </c>
      <c r="K9">
        <v>4.3</v>
      </c>
      <c r="L9" s="145">
        <v>1</v>
      </c>
      <c r="M9" t="s">
        <v>1161</v>
      </c>
      <c r="N9">
        <v>1260</v>
      </c>
      <c r="P9">
        <v>5.3</v>
      </c>
      <c r="Q9" s="145">
        <v>1</v>
      </c>
      <c r="R9" t="s">
        <v>1173</v>
      </c>
      <c r="S9" t="s">
        <v>1138</v>
      </c>
      <c r="U9">
        <v>3.2</v>
      </c>
      <c r="V9" s="145">
        <v>1</v>
      </c>
      <c r="W9" t="s">
        <v>1174</v>
      </c>
      <c r="X9">
        <v>1085</v>
      </c>
    </row>
    <row r="10" spans="2:24">
      <c r="B10">
        <v>1.4</v>
      </c>
      <c r="C10" s="145">
        <v>1</v>
      </c>
      <c r="D10" t="s">
        <v>1170</v>
      </c>
      <c r="E10" t="s">
        <v>1159</v>
      </c>
      <c r="G10">
        <v>2.4</v>
      </c>
      <c r="H10" s="145">
        <v>6</v>
      </c>
      <c r="I10" t="s">
        <v>1175</v>
      </c>
      <c r="K10">
        <v>4.4000000000000004</v>
      </c>
      <c r="L10" s="145">
        <v>1</v>
      </c>
      <c r="M10" t="s">
        <v>1176</v>
      </c>
      <c r="N10">
        <v>400</v>
      </c>
      <c r="P10">
        <v>5.4</v>
      </c>
      <c r="Q10" s="145">
        <v>1</v>
      </c>
      <c r="R10" t="s">
        <v>1177</v>
      </c>
      <c r="S10" t="s">
        <v>1138</v>
      </c>
      <c r="U10">
        <v>3.3</v>
      </c>
      <c r="V10" s="145">
        <v>1</v>
      </c>
      <c r="W10" t="s">
        <v>1178</v>
      </c>
      <c r="X10">
        <v>995</v>
      </c>
    </row>
    <row r="11" spans="2:24">
      <c r="B11">
        <v>1.5</v>
      </c>
      <c r="C11" s="145">
        <f>1+1</f>
        <v>2</v>
      </c>
      <c r="D11" t="s">
        <v>1179</v>
      </c>
      <c r="E11" t="s">
        <v>1165</v>
      </c>
      <c r="G11">
        <v>2.5</v>
      </c>
      <c r="H11" s="145">
        <v>3</v>
      </c>
      <c r="I11" t="s">
        <v>1180</v>
      </c>
      <c r="K11">
        <v>4.5</v>
      </c>
      <c r="L11" s="145">
        <v>1</v>
      </c>
      <c r="M11" t="s">
        <v>1161</v>
      </c>
      <c r="N11">
        <v>2075</v>
      </c>
      <c r="P11">
        <v>5.5</v>
      </c>
      <c r="Q11" s="145">
        <v>3</v>
      </c>
      <c r="R11" t="s">
        <v>1181</v>
      </c>
      <c r="S11" t="s">
        <v>1182</v>
      </c>
      <c r="U11">
        <v>3.4</v>
      </c>
      <c r="V11" s="145">
        <v>1</v>
      </c>
      <c r="W11" t="s">
        <v>1183</v>
      </c>
      <c r="X11">
        <v>1000</v>
      </c>
    </row>
    <row r="12" spans="2:24">
      <c r="B12">
        <v>1.6</v>
      </c>
      <c r="C12" s="145">
        <v>1</v>
      </c>
      <c r="D12" t="s">
        <v>1179</v>
      </c>
      <c r="E12" t="s">
        <v>1159</v>
      </c>
      <c r="H12" s="145"/>
      <c r="K12">
        <v>4.5999999999999996</v>
      </c>
      <c r="L12" s="145">
        <v>1</v>
      </c>
      <c r="M12" t="s">
        <v>1161</v>
      </c>
      <c r="N12">
        <v>2520</v>
      </c>
      <c r="P12">
        <v>5.6</v>
      </c>
      <c r="Q12" s="145">
        <f>3+4</f>
        <v>7</v>
      </c>
      <c r="R12" t="s">
        <v>1184</v>
      </c>
      <c r="S12" t="s">
        <v>1182</v>
      </c>
      <c r="U12">
        <v>3.5</v>
      </c>
      <c r="V12" s="145"/>
    </row>
    <row r="13" spans="2:24">
      <c r="B13">
        <v>1.7</v>
      </c>
      <c r="C13" s="145"/>
      <c r="D13" t="s">
        <v>1185</v>
      </c>
      <c r="H13" s="145"/>
      <c r="K13">
        <v>4.7</v>
      </c>
      <c r="L13" s="145">
        <v>1</v>
      </c>
      <c r="M13" t="s">
        <v>1186</v>
      </c>
      <c r="N13">
        <v>300</v>
      </c>
      <c r="P13">
        <v>5.7</v>
      </c>
      <c r="Q13" s="145">
        <v>1</v>
      </c>
      <c r="R13" t="s">
        <v>1187</v>
      </c>
      <c r="S13" t="s">
        <v>1182</v>
      </c>
      <c r="U13">
        <v>3.6</v>
      </c>
      <c r="V13" s="145"/>
    </row>
    <row r="14" spans="2:24">
      <c r="B14">
        <v>1.8</v>
      </c>
      <c r="C14" s="145">
        <f>1+1+1+1</f>
        <v>4</v>
      </c>
      <c r="D14" t="s">
        <v>1188</v>
      </c>
      <c r="E14" t="s">
        <v>1165</v>
      </c>
      <c r="H14" s="145"/>
      <c r="K14">
        <v>4.8</v>
      </c>
      <c r="L14" s="145">
        <v>3</v>
      </c>
      <c r="M14" t="s">
        <v>1189</v>
      </c>
      <c r="N14">
        <v>6000</v>
      </c>
      <c r="P14">
        <v>5.8</v>
      </c>
      <c r="Q14" s="145">
        <v>1</v>
      </c>
      <c r="R14" t="s">
        <v>1190</v>
      </c>
      <c r="S14" t="s">
        <v>1182</v>
      </c>
      <c r="U14">
        <v>3.7</v>
      </c>
      <c r="V14" s="145"/>
    </row>
    <row r="15" spans="2:24">
      <c r="B15">
        <v>1.9</v>
      </c>
      <c r="C15" s="145">
        <v>1</v>
      </c>
      <c r="D15" t="s">
        <v>1188</v>
      </c>
      <c r="E15" t="s">
        <v>1159</v>
      </c>
      <c r="H15" s="145"/>
      <c r="K15">
        <v>4.9000000000000004</v>
      </c>
      <c r="L15" s="145">
        <v>1</v>
      </c>
      <c r="M15" t="s">
        <v>1186</v>
      </c>
      <c r="N15">
        <v>2660</v>
      </c>
      <c r="P15">
        <v>5.9</v>
      </c>
      <c r="Q15" s="145">
        <v>1</v>
      </c>
      <c r="R15" t="s">
        <v>1191</v>
      </c>
      <c r="S15" t="s">
        <v>1182</v>
      </c>
      <c r="U15">
        <v>3.8</v>
      </c>
      <c r="V15" s="145"/>
    </row>
    <row r="16" spans="2:24">
      <c r="B16" s="566">
        <v>1.1000000000000001</v>
      </c>
      <c r="C16" s="145">
        <v>2</v>
      </c>
      <c r="D16" t="s">
        <v>1192</v>
      </c>
      <c r="E16" t="s">
        <v>1193</v>
      </c>
      <c r="H16" s="145"/>
      <c r="K16" s="566">
        <v>4.101</v>
      </c>
      <c r="L16" s="145">
        <v>1</v>
      </c>
      <c r="M16" t="s">
        <v>1186</v>
      </c>
      <c r="N16">
        <v>1350</v>
      </c>
      <c r="P16" s="566"/>
      <c r="U16">
        <v>3.9</v>
      </c>
      <c r="V16" s="145">
        <v>3</v>
      </c>
      <c r="W16" t="s">
        <v>1194</v>
      </c>
      <c r="X16">
        <v>1045</v>
      </c>
    </row>
    <row r="17" spans="2:24">
      <c r="B17">
        <v>1.1100000000000001</v>
      </c>
      <c r="C17" s="145">
        <v>1</v>
      </c>
      <c r="D17" t="s">
        <v>1195</v>
      </c>
      <c r="E17" t="s">
        <v>1196</v>
      </c>
      <c r="H17" s="145"/>
      <c r="K17">
        <v>4.1100000000000003</v>
      </c>
      <c r="L17" s="145">
        <v>1</v>
      </c>
      <c r="M17" t="s">
        <v>1197</v>
      </c>
      <c r="N17">
        <v>300</v>
      </c>
      <c r="U17" s="566">
        <v>3.101</v>
      </c>
      <c r="V17" s="145">
        <v>2</v>
      </c>
      <c r="W17" t="s">
        <v>1198</v>
      </c>
      <c r="X17">
        <v>1655</v>
      </c>
    </row>
    <row r="18" spans="2:24">
      <c r="B18">
        <v>1.1200000000000001</v>
      </c>
      <c r="C18" s="145">
        <v>1</v>
      </c>
      <c r="D18" t="s">
        <v>1199</v>
      </c>
      <c r="E18" t="s">
        <v>1159</v>
      </c>
      <c r="H18" s="145"/>
      <c r="K18">
        <v>4.12</v>
      </c>
      <c r="L18" s="145">
        <v>1</v>
      </c>
      <c r="M18" t="s">
        <v>1200</v>
      </c>
      <c r="N18">
        <v>350</v>
      </c>
      <c r="U18">
        <v>3.11</v>
      </c>
      <c r="V18" s="145">
        <v>4</v>
      </c>
      <c r="W18" t="s">
        <v>1201</v>
      </c>
      <c r="X18">
        <v>610</v>
      </c>
    </row>
    <row r="19" spans="2:24">
      <c r="K19">
        <v>4.13</v>
      </c>
      <c r="L19" s="145">
        <v>4</v>
      </c>
      <c r="M19" t="s">
        <v>1202</v>
      </c>
      <c r="N19">
        <v>6000</v>
      </c>
      <c r="U19" s="566">
        <v>3.1190000000000002</v>
      </c>
      <c r="V19" s="145">
        <v>1</v>
      </c>
      <c r="W19" t="s">
        <v>1203</v>
      </c>
      <c r="X19">
        <v>3350</v>
      </c>
    </row>
    <row r="20" spans="2:24">
      <c r="K20">
        <v>4.1399999999999997</v>
      </c>
      <c r="L20" s="145">
        <v>1</v>
      </c>
      <c r="M20" t="s">
        <v>1204</v>
      </c>
      <c r="N20">
        <v>2260</v>
      </c>
      <c r="U20" s="566">
        <v>3.1280000000000001</v>
      </c>
      <c r="V20" s="145">
        <v>1</v>
      </c>
      <c r="W20" t="s">
        <v>1205</v>
      </c>
    </row>
    <row r="21" spans="2:24">
      <c r="K21">
        <v>4.1500000000000004</v>
      </c>
      <c r="L21" s="145">
        <v>1</v>
      </c>
      <c r="M21" t="s">
        <v>1204</v>
      </c>
      <c r="N21">
        <v>350</v>
      </c>
      <c r="U21" s="566">
        <v>3.137</v>
      </c>
      <c r="V21" s="145">
        <v>1</v>
      </c>
      <c r="W21" t="s">
        <v>1206</v>
      </c>
    </row>
    <row r="22" spans="2:24">
      <c r="K22">
        <v>4.16</v>
      </c>
      <c r="L22" s="145">
        <v>1</v>
      </c>
      <c r="M22" t="s">
        <v>1207</v>
      </c>
      <c r="N22">
        <v>3900</v>
      </c>
      <c r="U22" s="566">
        <v>3.1459999999999999</v>
      </c>
      <c r="V22" s="145">
        <v>1</v>
      </c>
      <c r="W22" t="s">
        <v>1208</v>
      </c>
      <c r="X22">
        <v>1045</v>
      </c>
    </row>
    <row r="23" spans="2:24">
      <c r="K23">
        <v>4.17</v>
      </c>
      <c r="L23" s="145">
        <v>1</v>
      </c>
      <c r="M23" t="s">
        <v>1207</v>
      </c>
      <c r="N23">
        <v>980</v>
      </c>
      <c r="U23" s="566">
        <v>3.1549999999999998</v>
      </c>
      <c r="V23" s="145">
        <v>1</v>
      </c>
      <c r="W23" t="s">
        <v>1209</v>
      </c>
    </row>
    <row r="24" spans="2:24">
      <c r="K24">
        <v>4.18</v>
      </c>
      <c r="L24" s="145">
        <v>3</v>
      </c>
      <c r="M24" t="s">
        <v>1210</v>
      </c>
      <c r="N24">
        <v>300</v>
      </c>
      <c r="U24" s="566">
        <v>3.173</v>
      </c>
      <c r="V24" s="145">
        <v>2</v>
      </c>
      <c r="W24" t="s">
        <v>1211</v>
      </c>
    </row>
    <row r="25" spans="2:24">
      <c r="K25">
        <v>4.1900000000000004</v>
      </c>
      <c r="L25" s="145">
        <v>1</v>
      </c>
      <c r="M25" t="s">
        <v>1212</v>
      </c>
      <c r="N25">
        <v>415</v>
      </c>
      <c r="U25" s="566">
        <v>3.1819999999999999</v>
      </c>
      <c r="V25" s="145">
        <v>1</v>
      </c>
      <c r="W25" t="s">
        <v>1213</v>
      </c>
    </row>
    <row r="26" spans="2:24">
      <c r="K26" s="566">
        <v>4.2009999999999996</v>
      </c>
      <c r="L26" s="145">
        <v>3</v>
      </c>
      <c r="M26" t="s">
        <v>1214</v>
      </c>
      <c r="N26">
        <v>6000</v>
      </c>
      <c r="U26" s="566">
        <v>3.1909999999999998</v>
      </c>
      <c r="V26" s="145">
        <v>1</v>
      </c>
      <c r="W26" t="s">
        <v>1215</v>
      </c>
      <c r="X26" t="s">
        <v>1146</v>
      </c>
    </row>
    <row r="27" spans="2:24">
      <c r="K27">
        <v>4.21</v>
      </c>
      <c r="L27" s="145">
        <v>1</v>
      </c>
      <c r="M27" t="s">
        <v>1214</v>
      </c>
      <c r="N27">
        <v>1875</v>
      </c>
      <c r="T27" s="566"/>
      <c r="U27" s="567">
        <v>3.2</v>
      </c>
      <c r="V27" s="568">
        <v>2</v>
      </c>
      <c r="W27" s="569" t="s">
        <v>1216</v>
      </c>
    </row>
    <row r="28" spans="2:24">
      <c r="K28">
        <v>4.22</v>
      </c>
      <c r="L28" s="145">
        <v>1</v>
      </c>
      <c r="M28" t="s">
        <v>1210</v>
      </c>
      <c r="N28">
        <v>350</v>
      </c>
      <c r="T28" s="566"/>
      <c r="U28" s="567">
        <v>3.2090000000000001</v>
      </c>
      <c r="V28" s="568">
        <v>2</v>
      </c>
      <c r="W28" s="569" t="s">
        <v>1217</v>
      </c>
    </row>
    <row r="29" spans="2:24">
      <c r="K29">
        <v>4.2300000000000004</v>
      </c>
      <c r="L29" s="145"/>
      <c r="U29" s="567">
        <v>3.218</v>
      </c>
      <c r="V29" s="568">
        <v>1</v>
      </c>
      <c r="W29" s="569" t="s">
        <v>1218</v>
      </c>
    </row>
    <row r="30" spans="2:24">
      <c r="K30">
        <v>4.24</v>
      </c>
      <c r="L30" s="145"/>
      <c r="U30" s="567">
        <v>3.2269999999999999</v>
      </c>
      <c r="V30" s="568">
        <v>3</v>
      </c>
      <c r="W30" s="569" t="s">
        <v>1219</v>
      </c>
    </row>
    <row r="31" spans="2:24">
      <c r="K31">
        <v>4.25</v>
      </c>
      <c r="L31" s="145"/>
    </row>
    <row r="32" spans="2:24">
      <c r="K32">
        <v>4.26</v>
      </c>
      <c r="L32" s="145">
        <v>1</v>
      </c>
      <c r="M32" t="s">
        <v>1220</v>
      </c>
      <c r="N32">
        <v>19100</v>
      </c>
    </row>
    <row r="33" spans="11:14">
      <c r="K33">
        <v>4.2699999999999996</v>
      </c>
      <c r="L33" s="145">
        <v>1</v>
      </c>
      <c r="M33" t="s">
        <v>1221</v>
      </c>
      <c r="N33">
        <v>1744</v>
      </c>
    </row>
    <row r="34" spans="11:14">
      <c r="K34">
        <v>4.28</v>
      </c>
      <c r="L34" s="145">
        <v>1</v>
      </c>
      <c r="M34" t="s">
        <v>1220</v>
      </c>
      <c r="N34">
        <v>510</v>
      </c>
    </row>
    <row r="35" spans="11:14">
      <c r="K35" s="569">
        <v>4.29</v>
      </c>
      <c r="L35" s="568">
        <v>6</v>
      </c>
      <c r="M35" s="569" t="s">
        <v>1222</v>
      </c>
      <c r="N35" s="569">
        <v>500</v>
      </c>
    </row>
    <row r="36" spans="11:14">
      <c r="K36" s="566">
        <v>4.3002000000000002</v>
      </c>
      <c r="L36" s="145">
        <v>1</v>
      </c>
      <c r="M36" t="s">
        <v>1223</v>
      </c>
      <c r="N36">
        <v>10910</v>
      </c>
    </row>
    <row r="37" spans="11:14">
      <c r="K37" s="569">
        <v>4.3099999999999996</v>
      </c>
      <c r="L37" s="568">
        <v>1</v>
      </c>
      <c r="M37" s="569" t="s">
        <v>1224</v>
      </c>
      <c r="N37" s="569">
        <v>2675</v>
      </c>
    </row>
    <row r="38" spans="11:14">
      <c r="K38">
        <v>4.32</v>
      </c>
      <c r="L38" s="145">
        <v>1</v>
      </c>
      <c r="M38" t="s">
        <v>1204</v>
      </c>
      <c r="N38">
        <v>495</v>
      </c>
    </row>
    <row r="39" spans="11:14">
      <c r="K39">
        <v>4.33</v>
      </c>
      <c r="L39" s="145">
        <v>1</v>
      </c>
      <c r="M39" t="s">
        <v>1225</v>
      </c>
      <c r="N39">
        <v>586</v>
      </c>
    </row>
    <row r="40" spans="11:14">
      <c r="K40">
        <v>4.34</v>
      </c>
      <c r="L40" s="145">
        <v>1</v>
      </c>
      <c r="M40" t="s">
        <v>1226</v>
      </c>
      <c r="N40">
        <v>2187</v>
      </c>
    </row>
    <row r="41" spans="11:14">
      <c r="K41">
        <v>4.3499999999999996</v>
      </c>
      <c r="L41" s="145">
        <v>1</v>
      </c>
      <c r="M41" t="s">
        <v>1226</v>
      </c>
      <c r="N41">
        <v>12631</v>
      </c>
    </row>
    <row r="42" spans="11:14">
      <c r="K42">
        <v>4.3599999999999897</v>
      </c>
      <c r="L42" s="145">
        <v>1</v>
      </c>
      <c r="M42" t="s">
        <v>1227</v>
      </c>
      <c r="N42">
        <v>3955</v>
      </c>
    </row>
    <row r="43" spans="11:14">
      <c r="K43">
        <v>4.3699999999999903</v>
      </c>
      <c r="L43" s="145">
        <v>1</v>
      </c>
      <c r="M43" t="s">
        <v>1227</v>
      </c>
      <c r="N43">
        <v>2293</v>
      </c>
    </row>
    <row r="44" spans="11:14">
      <c r="K44">
        <v>4.3799999999999901</v>
      </c>
      <c r="L44" s="145">
        <v>1</v>
      </c>
      <c r="M44" t="s">
        <v>1228</v>
      </c>
      <c r="N44">
        <v>4895</v>
      </c>
    </row>
    <row r="45" spans="11:14">
      <c r="K45">
        <v>4.3899999999999899</v>
      </c>
      <c r="L45" s="145">
        <v>1</v>
      </c>
      <c r="M45" t="s">
        <v>1229</v>
      </c>
      <c r="N45">
        <v>958</v>
      </c>
    </row>
    <row r="46" spans="11:14">
      <c r="K46" s="566">
        <v>4.3999999999999897</v>
      </c>
      <c r="L46" s="145">
        <v>1</v>
      </c>
      <c r="M46" t="s">
        <v>1229</v>
      </c>
      <c r="N46">
        <v>1053</v>
      </c>
    </row>
    <row r="47" spans="11:14">
      <c r="K47">
        <v>4.4099999999999904</v>
      </c>
      <c r="L47" s="145">
        <v>1</v>
      </c>
      <c r="M47" t="s">
        <v>1230</v>
      </c>
      <c r="N47">
        <v>2508</v>
      </c>
    </row>
    <row r="48" spans="11:14">
      <c r="K48">
        <v>4.4199999999999902</v>
      </c>
      <c r="L48" s="145">
        <v>1</v>
      </c>
      <c r="M48" t="s">
        <v>1230</v>
      </c>
      <c r="N48">
        <v>1377</v>
      </c>
    </row>
    <row r="49" spans="11:14">
      <c r="K49">
        <v>4.4299999999999899</v>
      </c>
      <c r="L49" s="145">
        <v>3</v>
      </c>
      <c r="M49" t="s">
        <v>1231</v>
      </c>
      <c r="N49">
        <v>150</v>
      </c>
    </row>
  </sheetData>
  <mergeCells count="5">
    <mergeCell ref="B5:E5"/>
    <mergeCell ref="G5:I5"/>
    <mergeCell ref="K5:N5"/>
    <mergeCell ref="P5:S5"/>
    <mergeCell ref="U5:X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6"/>
  <sheetViews>
    <sheetView showGridLines="0" view="pageBreakPreview" topLeftCell="A183" zoomScaleNormal="100" zoomScaleSheetLayoutView="100" workbookViewId="0">
      <selection activeCell="O13" sqref="O13"/>
    </sheetView>
  </sheetViews>
  <sheetFormatPr defaultColWidth="9.109375" defaultRowHeight="13.2"/>
  <cols>
    <col min="1" max="1" width="7.6640625" style="26" customWidth="1"/>
    <col min="2" max="2" width="11.109375" style="26" customWidth="1"/>
    <col min="3" max="3" width="36.6640625" style="26" customWidth="1"/>
    <col min="4" max="4" width="7.6640625" style="497" customWidth="1"/>
    <col min="5" max="5" width="10.44140625" style="497" customWidth="1"/>
    <col min="6" max="6" width="13" style="635" hidden="1" customWidth="1"/>
    <col min="7" max="7" width="13" style="635" customWidth="1"/>
    <col min="8" max="8" width="15.6640625" style="545" customWidth="1"/>
    <col min="9" max="9" width="2.109375" style="230" customWidth="1"/>
    <col min="10" max="10" width="9.109375" style="230"/>
    <col min="11" max="11" width="11.77734375" style="230" bestFit="1" customWidth="1"/>
    <col min="12" max="16384" width="9.109375" style="230"/>
  </cols>
  <sheetData>
    <row r="1" spans="1:11" ht="13.8" thickBot="1"/>
    <row r="2" spans="1:11" ht="27.75" customHeight="1" thickBot="1">
      <c r="A2" s="640" t="s">
        <v>42</v>
      </c>
      <c r="B2" s="641" t="s">
        <v>43</v>
      </c>
      <c r="C2" s="642" t="s">
        <v>44</v>
      </c>
      <c r="D2" s="636" t="s">
        <v>45</v>
      </c>
      <c r="E2" s="637" t="s">
        <v>46</v>
      </c>
      <c r="F2" s="638" t="s">
        <v>47</v>
      </c>
      <c r="G2" s="694" t="s">
        <v>48</v>
      </c>
      <c r="H2" s="639" t="s">
        <v>49</v>
      </c>
    </row>
    <row r="3" spans="1:11" ht="19.05" customHeight="1" thickTop="1">
      <c r="A3" s="851"/>
      <c r="B3" s="852" t="s">
        <v>50</v>
      </c>
      <c r="C3" s="612" t="s">
        <v>51</v>
      </c>
      <c r="D3" s="853"/>
      <c r="E3" s="828"/>
      <c r="F3" s="854"/>
      <c r="G3" s="855"/>
      <c r="H3" s="856"/>
    </row>
    <row r="4" spans="1:11">
      <c r="A4" s="857"/>
      <c r="B4" s="858"/>
      <c r="C4" s="859"/>
      <c r="D4" s="853"/>
      <c r="E4" s="828"/>
      <c r="F4" s="854"/>
      <c r="G4" s="855"/>
      <c r="H4" s="856"/>
    </row>
    <row r="5" spans="1:11" s="231" customFormat="1" ht="26.4">
      <c r="A5" s="653" t="s">
        <v>52</v>
      </c>
      <c r="B5" s="656" t="s">
        <v>53</v>
      </c>
      <c r="C5" s="613" t="s">
        <v>54</v>
      </c>
      <c r="D5" s="853"/>
      <c r="E5" s="828"/>
      <c r="F5" s="854"/>
      <c r="G5" s="855"/>
      <c r="H5" s="856"/>
    </row>
    <row r="6" spans="1:11" s="231" customFormat="1">
      <c r="A6" s="653"/>
      <c r="B6" s="656"/>
      <c r="C6" s="859"/>
      <c r="D6" s="853"/>
      <c r="E6" s="828"/>
      <c r="F6" s="854"/>
      <c r="G6" s="855"/>
      <c r="H6" s="856"/>
    </row>
    <row r="7" spans="1:11" s="231" customFormat="1" ht="66">
      <c r="A7" s="657" t="s">
        <v>55</v>
      </c>
      <c r="B7" s="658" t="s">
        <v>56</v>
      </c>
      <c r="C7" s="614" t="s">
        <v>57</v>
      </c>
      <c r="D7" s="860" t="s">
        <v>58</v>
      </c>
      <c r="E7" s="861">
        <v>1</v>
      </c>
      <c r="F7" s="826">
        <v>400000</v>
      </c>
      <c r="G7" s="827"/>
      <c r="H7" s="202"/>
      <c r="K7" s="358"/>
    </row>
    <row r="8" spans="1:11" s="231" customFormat="1">
      <c r="A8" s="657"/>
      <c r="B8" s="658"/>
      <c r="C8" s="614"/>
      <c r="D8" s="860"/>
      <c r="E8" s="861"/>
      <c r="F8" s="829"/>
      <c r="G8" s="827"/>
      <c r="H8" s="202"/>
    </row>
    <row r="9" spans="1:11" s="231" customFormat="1">
      <c r="A9" s="657" t="s">
        <v>59</v>
      </c>
      <c r="B9" s="658" t="s">
        <v>60</v>
      </c>
      <c r="C9" s="614" t="s">
        <v>61</v>
      </c>
      <c r="D9" s="860" t="s">
        <v>58</v>
      </c>
      <c r="E9" s="861">
        <v>1</v>
      </c>
      <c r="F9" s="826">
        <v>20000</v>
      </c>
      <c r="G9" s="827"/>
      <c r="H9" s="202"/>
    </row>
    <row r="10" spans="1:11">
      <c r="A10" s="657"/>
      <c r="B10" s="658"/>
      <c r="C10" s="614"/>
      <c r="D10" s="860"/>
      <c r="E10" s="861"/>
      <c r="F10" s="829"/>
      <c r="G10" s="827"/>
      <c r="H10" s="202"/>
    </row>
    <row r="11" spans="1:11" ht="26.4">
      <c r="A11" s="657"/>
      <c r="B11" s="658" t="s">
        <v>62</v>
      </c>
      <c r="C11" s="614" t="s">
        <v>63</v>
      </c>
      <c r="D11" s="860"/>
      <c r="E11" s="861"/>
      <c r="F11" s="829"/>
      <c r="G11" s="827"/>
      <c r="H11" s="202"/>
    </row>
    <row r="12" spans="1:11" s="231" customFormat="1">
      <c r="A12" s="657"/>
      <c r="B12" s="658"/>
      <c r="C12" s="614"/>
      <c r="D12" s="860"/>
      <c r="E12" s="861"/>
      <c r="F12" s="829"/>
      <c r="G12" s="827"/>
      <c r="H12" s="202"/>
    </row>
    <row r="13" spans="1:11" s="231" customFormat="1" ht="26.4">
      <c r="A13" s="657" t="s">
        <v>64</v>
      </c>
      <c r="B13" s="658"/>
      <c r="C13" s="615" t="s">
        <v>65</v>
      </c>
      <c r="D13" s="860"/>
      <c r="E13" s="861"/>
      <c r="F13" s="826"/>
      <c r="G13" s="827"/>
      <c r="H13" s="202"/>
    </row>
    <row r="14" spans="1:11" s="231" customFormat="1">
      <c r="A14" s="657"/>
      <c r="B14" s="658"/>
      <c r="C14" s="614"/>
      <c r="D14" s="860"/>
      <c r="E14" s="861"/>
      <c r="F14" s="829"/>
      <c r="G14" s="827"/>
      <c r="H14" s="202"/>
    </row>
    <row r="15" spans="1:11" s="231" customFormat="1">
      <c r="A15" s="657"/>
      <c r="B15" s="658"/>
      <c r="C15" s="614" t="s">
        <v>66</v>
      </c>
      <c r="D15" s="860" t="s">
        <v>58</v>
      </c>
      <c r="E15" s="861">
        <v>1</v>
      </c>
      <c r="F15" s="826">
        <v>10000</v>
      </c>
      <c r="G15" s="827"/>
      <c r="H15" s="202"/>
    </row>
    <row r="16" spans="1:11" s="231" customFormat="1">
      <c r="A16" s="657"/>
      <c r="B16" s="658"/>
      <c r="C16" s="614" t="s">
        <v>67</v>
      </c>
      <c r="D16" s="828" t="s">
        <v>68</v>
      </c>
      <c r="E16" s="828">
        <v>1</v>
      </c>
      <c r="F16" s="826">
        <v>10000</v>
      </c>
      <c r="G16" s="827">
        <v>12500</v>
      </c>
      <c r="H16" s="202">
        <f>G16</f>
        <v>12500</v>
      </c>
    </row>
    <row r="17" spans="1:8" s="231" customFormat="1">
      <c r="A17" s="657"/>
      <c r="B17" s="658"/>
      <c r="C17" s="614" t="s">
        <v>69</v>
      </c>
      <c r="D17" s="860" t="s">
        <v>4</v>
      </c>
      <c r="E17" s="861">
        <f>H16+H15</f>
        <v>12500</v>
      </c>
      <c r="F17" s="862">
        <v>0.1</v>
      </c>
      <c r="G17" s="827"/>
      <c r="H17" s="202"/>
    </row>
    <row r="18" spans="1:8" s="231" customFormat="1">
      <c r="A18" s="657"/>
      <c r="B18" s="658"/>
      <c r="C18" s="614" t="s">
        <v>70</v>
      </c>
      <c r="D18" s="860" t="s">
        <v>58</v>
      </c>
      <c r="E18" s="861">
        <v>1</v>
      </c>
      <c r="F18" s="826">
        <v>20000</v>
      </c>
      <c r="G18" s="827"/>
      <c r="H18" s="202"/>
    </row>
    <row r="19" spans="1:8">
      <c r="A19" s="657"/>
      <c r="B19" s="658"/>
      <c r="C19" s="614" t="s">
        <v>71</v>
      </c>
      <c r="D19" s="860" t="s">
        <v>58</v>
      </c>
      <c r="E19" s="861">
        <v>1</v>
      </c>
      <c r="F19" s="826">
        <v>5000</v>
      </c>
      <c r="G19" s="827"/>
      <c r="H19" s="202"/>
    </row>
    <row r="20" spans="1:8" s="231" customFormat="1">
      <c r="A20" s="657"/>
      <c r="B20" s="658"/>
      <c r="C20" s="614" t="s">
        <v>72</v>
      </c>
      <c r="D20" s="860" t="s">
        <v>58</v>
      </c>
      <c r="E20" s="861">
        <v>1</v>
      </c>
      <c r="F20" s="826">
        <v>7500</v>
      </c>
      <c r="G20" s="827"/>
      <c r="H20" s="202"/>
    </row>
    <row r="21" spans="1:8" s="231" customFormat="1">
      <c r="A21" s="657"/>
      <c r="B21" s="658"/>
      <c r="C21" s="614"/>
      <c r="D21" s="860"/>
      <c r="E21" s="861"/>
      <c r="F21" s="829"/>
      <c r="G21" s="827"/>
      <c r="H21" s="202"/>
    </row>
    <row r="22" spans="1:8" s="231" customFormat="1">
      <c r="A22" s="657" t="s">
        <v>74</v>
      </c>
      <c r="B22" s="658" t="s">
        <v>75</v>
      </c>
      <c r="C22" s="615" t="s">
        <v>76</v>
      </c>
      <c r="D22" s="860"/>
      <c r="E22" s="861"/>
      <c r="F22" s="826"/>
      <c r="G22" s="827"/>
      <c r="H22" s="202"/>
    </row>
    <row r="23" spans="1:8" s="231" customFormat="1">
      <c r="A23" s="657"/>
      <c r="B23" s="658"/>
      <c r="C23" s="615"/>
      <c r="D23" s="860"/>
      <c r="E23" s="861"/>
      <c r="F23" s="826"/>
      <c r="G23" s="827"/>
      <c r="H23" s="202"/>
    </row>
    <row r="24" spans="1:8" s="231" customFormat="1" ht="26.4">
      <c r="A24" s="657"/>
      <c r="B24" s="658"/>
      <c r="C24" s="614" t="s">
        <v>77</v>
      </c>
      <c r="D24" s="860"/>
      <c r="E24" s="861"/>
      <c r="F24" s="826"/>
      <c r="G24" s="827"/>
      <c r="H24" s="202"/>
    </row>
    <row r="25" spans="1:8" s="231" customFormat="1">
      <c r="A25" s="657"/>
      <c r="B25" s="658"/>
      <c r="C25" s="614" t="s">
        <v>78</v>
      </c>
      <c r="D25" s="860" t="s">
        <v>58</v>
      </c>
      <c r="E25" s="861">
        <v>1</v>
      </c>
      <c r="F25" s="863">
        <v>40000</v>
      </c>
      <c r="G25" s="827"/>
      <c r="H25" s="202"/>
    </row>
    <row r="26" spans="1:8" s="231" customFormat="1">
      <c r="A26" s="657"/>
      <c r="B26" s="658"/>
      <c r="C26" s="614" t="s">
        <v>79</v>
      </c>
      <c r="D26" s="860" t="s">
        <v>58</v>
      </c>
      <c r="E26" s="861">
        <v>1</v>
      </c>
      <c r="F26" s="863">
        <v>25000</v>
      </c>
      <c r="G26" s="827"/>
      <c r="H26" s="202"/>
    </row>
    <row r="27" spans="1:8" s="231" customFormat="1">
      <c r="A27" s="657"/>
      <c r="B27" s="658"/>
      <c r="C27" s="614" t="s">
        <v>80</v>
      </c>
      <c r="D27" s="860" t="s">
        <v>58</v>
      </c>
      <c r="E27" s="861">
        <v>1</v>
      </c>
      <c r="F27" s="863">
        <v>15000</v>
      </c>
      <c r="G27" s="827"/>
      <c r="H27" s="202"/>
    </row>
    <row r="28" spans="1:8" s="231" customFormat="1">
      <c r="A28" s="657"/>
      <c r="B28" s="658"/>
      <c r="C28" s="614" t="s">
        <v>81</v>
      </c>
      <c r="D28" s="860" t="s">
        <v>58</v>
      </c>
      <c r="E28" s="861">
        <v>1</v>
      </c>
      <c r="F28" s="863">
        <v>12500</v>
      </c>
      <c r="G28" s="827"/>
      <c r="H28" s="202"/>
    </row>
    <row r="29" spans="1:8" s="231" customFormat="1">
      <c r="A29" s="657"/>
      <c r="B29" s="658"/>
      <c r="C29" s="614" t="s">
        <v>82</v>
      </c>
      <c r="D29" s="860" t="s">
        <v>58</v>
      </c>
      <c r="E29" s="861">
        <v>1</v>
      </c>
      <c r="F29" s="863">
        <v>15000</v>
      </c>
      <c r="G29" s="827"/>
      <c r="H29" s="202"/>
    </row>
    <row r="30" spans="1:8" s="231" customFormat="1">
      <c r="A30" s="657"/>
      <c r="B30" s="658"/>
      <c r="C30" s="614" t="s">
        <v>83</v>
      </c>
      <c r="D30" s="860" t="s">
        <v>58</v>
      </c>
      <c r="E30" s="861">
        <v>1</v>
      </c>
      <c r="F30" s="863">
        <v>30000</v>
      </c>
      <c r="G30" s="827"/>
      <c r="H30" s="202"/>
    </row>
    <row r="31" spans="1:8" s="231" customFormat="1" ht="26.4">
      <c r="A31" s="657"/>
      <c r="B31" s="658"/>
      <c r="C31" s="614" t="s">
        <v>84</v>
      </c>
      <c r="D31" s="860" t="s">
        <v>58</v>
      </c>
      <c r="E31" s="861">
        <v>1</v>
      </c>
      <c r="F31" s="863">
        <v>25000</v>
      </c>
      <c r="G31" s="827"/>
      <c r="H31" s="202"/>
    </row>
    <row r="32" spans="1:8" s="231" customFormat="1" ht="26.4">
      <c r="A32" s="657"/>
      <c r="B32" s="659"/>
      <c r="C32" s="618" t="s">
        <v>85</v>
      </c>
      <c r="D32" s="621" t="s">
        <v>58</v>
      </c>
      <c r="E32" s="861">
        <v>1</v>
      </c>
      <c r="F32" s="863">
        <v>20000</v>
      </c>
      <c r="G32" s="827"/>
      <c r="H32" s="202"/>
    </row>
    <row r="33" spans="1:8" s="231" customFormat="1">
      <c r="A33" s="657"/>
      <c r="B33" s="659"/>
      <c r="C33" s="570" t="s">
        <v>86</v>
      </c>
      <c r="D33" s="621" t="s">
        <v>58</v>
      </c>
      <c r="E33" s="861">
        <v>1</v>
      </c>
      <c r="F33" s="863">
        <v>15000</v>
      </c>
      <c r="G33" s="827"/>
      <c r="H33" s="202"/>
    </row>
    <row r="34" spans="1:8" s="231" customFormat="1">
      <c r="A34" s="657"/>
      <c r="B34" s="659"/>
      <c r="C34" s="570" t="s">
        <v>87</v>
      </c>
      <c r="D34" s="621" t="s">
        <v>58</v>
      </c>
      <c r="E34" s="861">
        <v>1</v>
      </c>
      <c r="F34" s="863">
        <v>50000</v>
      </c>
      <c r="G34" s="827"/>
      <c r="H34" s="202"/>
    </row>
    <row r="35" spans="1:8" s="231" customFormat="1" ht="26.4">
      <c r="A35" s="657"/>
      <c r="B35" s="659"/>
      <c r="C35" s="570" t="s">
        <v>88</v>
      </c>
      <c r="D35" s="621" t="s">
        <v>58</v>
      </c>
      <c r="E35" s="861">
        <v>1</v>
      </c>
      <c r="F35" s="863">
        <v>70000</v>
      </c>
      <c r="G35" s="827"/>
      <c r="H35" s="202"/>
    </row>
    <row r="36" spans="1:8" s="231" customFormat="1" ht="4.95" customHeight="1">
      <c r="A36" s="653"/>
      <c r="B36" s="656"/>
      <c r="C36" s="859"/>
      <c r="D36" s="853"/>
      <c r="E36" s="828"/>
      <c r="F36" s="864"/>
      <c r="G36" s="827"/>
      <c r="H36" s="202"/>
    </row>
    <row r="37" spans="1:8" s="231" customFormat="1">
      <c r="A37" s="654" t="s">
        <v>89</v>
      </c>
      <c r="B37" s="659" t="s">
        <v>90</v>
      </c>
      <c r="C37" s="616" t="s">
        <v>91</v>
      </c>
      <c r="D37" s="621" t="s">
        <v>58</v>
      </c>
      <c r="E37" s="861">
        <v>1</v>
      </c>
      <c r="F37" s="863">
        <v>25000</v>
      </c>
      <c r="G37" s="827"/>
      <c r="H37" s="202"/>
    </row>
    <row r="38" spans="1:8" s="231" customFormat="1">
      <c r="A38" s="654"/>
      <c r="B38" s="659"/>
      <c r="C38" s="570"/>
      <c r="D38" s="621"/>
      <c r="E38" s="861"/>
      <c r="F38" s="863"/>
      <c r="G38" s="827"/>
      <c r="H38" s="202"/>
    </row>
    <row r="39" spans="1:8" s="231" customFormat="1" ht="26.4">
      <c r="A39" s="654" t="s">
        <v>92</v>
      </c>
      <c r="B39" s="659"/>
      <c r="C39" s="570" t="s">
        <v>93</v>
      </c>
      <c r="D39" s="621" t="s">
        <v>58</v>
      </c>
      <c r="E39" s="861">
        <v>1</v>
      </c>
      <c r="F39" s="863">
        <v>75000</v>
      </c>
      <c r="G39" s="827"/>
      <c r="H39" s="202"/>
    </row>
    <row r="40" spans="1:8" s="231" customFormat="1" ht="6" customHeight="1">
      <c r="A40" s="654"/>
      <c r="B40" s="659"/>
      <c r="C40" s="570"/>
      <c r="D40" s="621"/>
      <c r="E40" s="861"/>
      <c r="F40" s="863"/>
      <c r="G40" s="827"/>
      <c r="H40" s="202"/>
    </row>
    <row r="41" spans="1:8" s="231" customFormat="1" ht="26.4">
      <c r="A41" s="654" t="s">
        <v>94</v>
      </c>
      <c r="B41" s="659" t="s">
        <v>95</v>
      </c>
      <c r="C41" s="570" t="s">
        <v>96</v>
      </c>
      <c r="D41" s="621" t="s">
        <v>58</v>
      </c>
      <c r="E41" s="861">
        <v>1</v>
      </c>
      <c r="F41" s="863">
        <v>15000</v>
      </c>
      <c r="G41" s="827"/>
      <c r="H41" s="202"/>
    </row>
    <row r="42" spans="1:8" s="231" customFormat="1">
      <c r="A42" s="654"/>
      <c r="B42" s="659"/>
      <c r="C42" s="570"/>
      <c r="D42" s="621"/>
      <c r="E42" s="861"/>
      <c r="F42" s="826"/>
      <c r="G42" s="827"/>
      <c r="H42" s="202"/>
    </row>
    <row r="43" spans="1:8" s="231" customFormat="1">
      <c r="A43" s="654" t="s">
        <v>97</v>
      </c>
      <c r="B43" s="655">
        <v>8.4</v>
      </c>
      <c r="C43" s="613" t="s">
        <v>98</v>
      </c>
      <c r="D43" s="621"/>
      <c r="E43" s="861"/>
      <c r="F43" s="826"/>
      <c r="G43" s="827"/>
      <c r="H43" s="202"/>
    </row>
    <row r="44" spans="1:8" s="231" customFormat="1">
      <c r="A44" s="654"/>
      <c r="B44" s="659"/>
      <c r="C44" s="570"/>
      <c r="D44" s="621"/>
      <c r="E44" s="861"/>
      <c r="F44" s="826"/>
      <c r="G44" s="827"/>
      <c r="H44" s="202"/>
    </row>
    <row r="45" spans="1:8" s="231" customFormat="1" ht="13.5" customHeight="1">
      <c r="A45" s="654" t="s">
        <v>99</v>
      </c>
      <c r="B45" s="659" t="s">
        <v>100</v>
      </c>
      <c r="C45" s="570" t="s">
        <v>101</v>
      </c>
      <c r="D45" s="621" t="s">
        <v>102</v>
      </c>
      <c r="E45" s="861">
        <v>16</v>
      </c>
      <c r="F45" s="826">
        <v>50000</v>
      </c>
      <c r="G45" s="827"/>
      <c r="H45" s="202"/>
    </row>
    <row r="46" spans="1:8" s="231" customFormat="1">
      <c r="A46" s="654"/>
      <c r="B46" s="659"/>
      <c r="C46" s="570"/>
      <c r="D46" s="621"/>
      <c r="E46" s="861"/>
      <c r="F46" s="826"/>
      <c r="G46" s="827"/>
      <c r="H46" s="865"/>
    </row>
    <row r="47" spans="1:8" s="231" customFormat="1" ht="26.4">
      <c r="A47" s="654" t="s">
        <v>103</v>
      </c>
      <c r="B47" s="659" t="s">
        <v>104</v>
      </c>
      <c r="C47" s="570" t="s">
        <v>105</v>
      </c>
      <c r="D47" s="621"/>
      <c r="E47" s="861"/>
      <c r="F47" s="826"/>
      <c r="G47" s="827"/>
      <c r="H47" s="865"/>
    </row>
    <row r="48" spans="1:8" s="231" customFormat="1" ht="13.8" thickBot="1">
      <c r="A48" s="654"/>
      <c r="B48" s="659"/>
      <c r="C48" s="570"/>
      <c r="D48" s="621"/>
      <c r="E48" s="861"/>
      <c r="F48" s="826"/>
      <c r="G48" s="827"/>
      <c r="H48" s="865"/>
    </row>
    <row r="49" spans="1:8" s="231" customFormat="1" ht="13.8" thickBot="1">
      <c r="A49" s="660" t="s">
        <v>106</v>
      </c>
      <c r="B49" s="661"/>
      <c r="C49" s="866"/>
      <c r="D49" s="867"/>
      <c r="E49" s="868"/>
      <c r="F49" s="608" t="s">
        <v>7</v>
      </c>
      <c r="G49" s="608" t="s">
        <v>7</v>
      </c>
      <c r="H49" s="869"/>
    </row>
    <row r="50" spans="1:8" s="231" customFormat="1" ht="13.8" thickBot="1">
      <c r="A50" s="662" t="s">
        <v>107</v>
      </c>
      <c r="B50" s="663"/>
      <c r="C50" s="617"/>
      <c r="D50" s="232"/>
      <c r="E50" s="233"/>
      <c r="F50" s="609" t="s">
        <v>7</v>
      </c>
      <c r="G50" s="609" t="s">
        <v>7</v>
      </c>
      <c r="H50" s="870"/>
    </row>
    <row r="51" spans="1:8" s="231" customFormat="1" ht="9.75" customHeight="1">
      <c r="A51" s="654"/>
      <c r="B51" s="659"/>
      <c r="C51" s="616"/>
      <c r="D51" s="621"/>
      <c r="E51" s="861"/>
      <c r="F51" s="826"/>
      <c r="G51" s="827"/>
      <c r="H51" s="202"/>
    </row>
    <row r="52" spans="1:8" s="231" customFormat="1">
      <c r="A52" s="654" t="s">
        <v>108</v>
      </c>
      <c r="B52" s="659" t="s">
        <v>109</v>
      </c>
      <c r="C52" s="570" t="s">
        <v>110</v>
      </c>
      <c r="D52" s="621"/>
      <c r="E52" s="861"/>
      <c r="F52" s="826"/>
      <c r="G52" s="827"/>
      <c r="H52" s="202"/>
    </row>
    <row r="53" spans="1:8" s="231" customFormat="1">
      <c r="A53" s="654"/>
      <c r="B53" s="659"/>
      <c r="C53" s="570"/>
      <c r="D53" s="621"/>
      <c r="E53" s="861"/>
      <c r="F53" s="826"/>
      <c r="G53" s="827"/>
      <c r="H53" s="202"/>
    </row>
    <row r="54" spans="1:8" s="231" customFormat="1">
      <c r="A54" s="654"/>
      <c r="B54" s="659"/>
      <c r="C54" s="570" t="s">
        <v>66</v>
      </c>
      <c r="D54" s="621" t="s">
        <v>102</v>
      </c>
      <c r="E54" s="861">
        <v>16</v>
      </c>
      <c r="F54" s="826">
        <v>1500</v>
      </c>
      <c r="G54" s="827"/>
      <c r="H54" s="202"/>
    </row>
    <row r="55" spans="1:8" s="231" customFormat="1" ht="26.4">
      <c r="A55" s="654"/>
      <c r="B55" s="659"/>
      <c r="C55" s="570" t="s">
        <v>111</v>
      </c>
      <c r="D55" s="621" t="s">
        <v>102</v>
      </c>
      <c r="E55" s="861">
        <v>16</v>
      </c>
      <c r="F55" s="826">
        <v>900</v>
      </c>
      <c r="G55" s="827"/>
      <c r="H55" s="202"/>
    </row>
    <row r="56" spans="1:8" s="231" customFormat="1">
      <c r="A56" s="654"/>
      <c r="B56" s="659"/>
      <c r="C56" s="570" t="s">
        <v>112</v>
      </c>
      <c r="D56" s="621" t="s">
        <v>102</v>
      </c>
      <c r="E56" s="861">
        <v>16</v>
      </c>
      <c r="F56" s="826">
        <v>500</v>
      </c>
      <c r="G56" s="827"/>
      <c r="H56" s="202"/>
    </row>
    <row r="57" spans="1:8" s="231" customFormat="1">
      <c r="A57" s="654"/>
      <c r="B57" s="659"/>
      <c r="C57" s="570" t="s">
        <v>113</v>
      </c>
      <c r="D57" s="621" t="s">
        <v>102</v>
      </c>
      <c r="E57" s="861">
        <v>16</v>
      </c>
      <c r="F57" s="826">
        <v>500</v>
      </c>
      <c r="G57" s="827"/>
      <c r="H57" s="202"/>
    </row>
    <row r="58" spans="1:8" s="231" customFormat="1">
      <c r="A58" s="654"/>
      <c r="B58" s="659"/>
      <c r="C58" s="570" t="s">
        <v>71</v>
      </c>
      <c r="D58" s="621" t="s">
        <v>102</v>
      </c>
      <c r="E58" s="861">
        <v>16</v>
      </c>
      <c r="F58" s="826">
        <v>500</v>
      </c>
      <c r="G58" s="827"/>
      <c r="H58" s="202"/>
    </row>
    <row r="59" spans="1:8" s="231" customFormat="1">
      <c r="A59" s="654"/>
      <c r="B59" s="659"/>
      <c r="C59" s="570"/>
      <c r="D59" s="621"/>
      <c r="E59" s="861"/>
      <c r="F59" s="826"/>
      <c r="G59" s="827"/>
      <c r="H59" s="202"/>
    </row>
    <row r="60" spans="1:8" s="231" customFormat="1">
      <c r="A60" s="654" t="s">
        <v>114</v>
      </c>
      <c r="B60" s="659" t="s">
        <v>115</v>
      </c>
      <c r="C60" s="570" t="s">
        <v>76</v>
      </c>
      <c r="D60" s="621"/>
      <c r="E60" s="861"/>
      <c r="F60" s="826"/>
      <c r="G60" s="827"/>
      <c r="H60" s="202"/>
    </row>
    <row r="61" spans="1:8" s="231" customFormat="1" ht="10.5" customHeight="1">
      <c r="A61" s="654"/>
      <c r="B61" s="659"/>
      <c r="C61" s="570"/>
      <c r="D61" s="621"/>
      <c r="E61" s="861"/>
      <c r="F61" s="826"/>
      <c r="G61" s="827"/>
      <c r="H61" s="202"/>
    </row>
    <row r="62" spans="1:8" s="231" customFormat="1" ht="26.4">
      <c r="A62" s="654"/>
      <c r="B62" s="659"/>
      <c r="C62" s="570" t="s">
        <v>116</v>
      </c>
      <c r="D62" s="621"/>
      <c r="E62" s="861"/>
      <c r="F62" s="826"/>
      <c r="G62" s="827"/>
      <c r="H62" s="202"/>
    </row>
    <row r="63" spans="1:8" s="231" customFormat="1">
      <c r="A63" s="654"/>
      <c r="B63" s="659"/>
      <c r="C63" s="570" t="s">
        <v>117</v>
      </c>
      <c r="D63" s="621" t="s">
        <v>102</v>
      </c>
      <c r="E63" s="861">
        <v>16</v>
      </c>
      <c r="F63" s="826">
        <v>9500</v>
      </c>
      <c r="G63" s="827"/>
      <c r="H63" s="202"/>
    </row>
    <row r="64" spans="1:8" s="231" customFormat="1">
      <c r="A64" s="654"/>
      <c r="B64" s="659"/>
      <c r="C64" s="570" t="s">
        <v>79</v>
      </c>
      <c r="D64" s="621" t="s">
        <v>102</v>
      </c>
      <c r="E64" s="861">
        <v>16</v>
      </c>
      <c r="F64" s="826">
        <v>5000</v>
      </c>
      <c r="G64" s="827"/>
      <c r="H64" s="202"/>
    </row>
    <row r="65" spans="1:8" s="231" customFormat="1">
      <c r="A65" s="654"/>
      <c r="B65" s="659"/>
      <c r="C65" s="570" t="s">
        <v>80</v>
      </c>
      <c r="D65" s="621" t="s">
        <v>102</v>
      </c>
      <c r="E65" s="861">
        <v>16</v>
      </c>
      <c r="F65" s="826">
        <v>5000</v>
      </c>
      <c r="G65" s="827"/>
      <c r="H65" s="202"/>
    </row>
    <row r="66" spans="1:8" s="231" customFormat="1">
      <c r="A66" s="654"/>
      <c r="B66" s="659"/>
      <c r="C66" s="570" t="s">
        <v>81</v>
      </c>
      <c r="D66" s="621" t="s">
        <v>102</v>
      </c>
      <c r="E66" s="861">
        <v>16</v>
      </c>
      <c r="F66" s="826">
        <v>9500</v>
      </c>
      <c r="G66" s="827"/>
      <c r="H66" s="202"/>
    </row>
    <row r="67" spans="1:8" s="231" customFormat="1">
      <c r="A67" s="654"/>
      <c r="B67" s="659"/>
      <c r="C67" s="570" t="s">
        <v>118</v>
      </c>
      <c r="D67" s="621" t="s">
        <v>102</v>
      </c>
      <c r="E67" s="861">
        <v>16</v>
      </c>
      <c r="F67" s="826">
        <v>5500</v>
      </c>
      <c r="G67" s="827"/>
      <c r="H67" s="202"/>
    </row>
    <row r="68" spans="1:8" s="231" customFormat="1">
      <c r="A68" s="654"/>
      <c r="B68" s="659"/>
      <c r="C68" s="570" t="s">
        <v>83</v>
      </c>
      <c r="D68" s="621" t="s">
        <v>102</v>
      </c>
      <c r="E68" s="861">
        <v>16</v>
      </c>
      <c r="F68" s="826">
        <v>12500</v>
      </c>
      <c r="G68" s="827"/>
      <c r="H68" s="202"/>
    </row>
    <row r="69" spans="1:8" s="231" customFormat="1" ht="26.4">
      <c r="A69" s="654"/>
      <c r="B69" s="659"/>
      <c r="C69" s="570" t="s">
        <v>84</v>
      </c>
      <c r="D69" s="621" t="s">
        <v>102</v>
      </c>
      <c r="E69" s="861">
        <v>16</v>
      </c>
      <c r="F69" s="826">
        <v>5000</v>
      </c>
      <c r="G69" s="827"/>
      <c r="H69" s="202"/>
    </row>
    <row r="70" spans="1:8" s="231" customFormat="1">
      <c r="A70" s="654"/>
      <c r="B70" s="659"/>
      <c r="C70" s="570" t="s">
        <v>119</v>
      </c>
      <c r="D70" s="621" t="s">
        <v>102</v>
      </c>
      <c r="E70" s="861">
        <v>16</v>
      </c>
      <c r="F70" s="826">
        <v>4000</v>
      </c>
      <c r="G70" s="827"/>
      <c r="H70" s="202"/>
    </row>
    <row r="71" spans="1:8" s="231" customFormat="1">
      <c r="A71" s="654"/>
      <c r="B71" s="659"/>
      <c r="C71" s="570" t="s">
        <v>120</v>
      </c>
      <c r="D71" s="621" t="s">
        <v>102</v>
      </c>
      <c r="E71" s="861">
        <v>16</v>
      </c>
      <c r="F71" s="826">
        <v>5000</v>
      </c>
      <c r="G71" s="827"/>
      <c r="H71" s="202"/>
    </row>
    <row r="72" spans="1:8" s="231" customFormat="1">
      <c r="A72" s="654"/>
      <c r="B72" s="659"/>
      <c r="C72" s="570" t="s">
        <v>87</v>
      </c>
      <c r="D72" s="621" t="s">
        <v>102</v>
      </c>
      <c r="E72" s="861">
        <v>16</v>
      </c>
      <c r="F72" s="826">
        <v>30000</v>
      </c>
      <c r="G72" s="827"/>
      <c r="H72" s="202"/>
    </row>
    <row r="73" spans="1:8" s="231" customFormat="1">
      <c r="A73" s="654"/>
      <c r="B73" s="659"/>
      <c r="C73" s="570"/>
      <c r="D73" s="621"/>
      <c r="E73" s="861"/>
      <c r="F73" s="826"/>
      <c r="G73" s="827"/>
      <c r="H73" s="202"/>
    </row>
    <row r="74" spans="1:8" s="231" customFormat="1">
      <c r="A74" s="654" t="s">
        <v>121</v>
      </c>
      <c r="B74" s="659" t="s">
        <v>122</v>
      </c>
      <c r="C74" s="570" t="s">
        <v>123</v>
      </c>
      <c r="D74" s="621" t="s">
        <v>102</v>
      </c>
      <c r="E74" s="861">
        <v>16</v>
      </c>
      <c r="F74" s="829">
        <v>75000</v>
      </c>
      <c r="G74" s="827"/>
      <c r="H74" s="202"/>
    </row>
    <row r="75" spans="1:8" s="231" customFormat="1">
      <c r="A75" s="654"/>
      <c r="B75" s="659"/>
      <c r="C75" s="570"/>
      <c r="D75" s="621"/>
      <c r="E75" s="861"/>
      <c r="F75" s="826"/>
      <c r="G75" s="827"/>
      <c r="H75" s="202"/>
    </row>
    <row r="76" spans="1:8" s="231" customFormat="1" ht="26.4">
      <c r="A76" s="654" t="s">
        <v>124</v>
      </c>
      <c r="B76" s="659" t="s">
        <v>125</v>
      </c>
      <c r="C76" s="570" t="s">
        <v>126</v>
      </c>
      <c r="D76" s="621" t="s">
        <v>102</v>
      </c>
      <c r="E76" s="861">
        <v>16</v>
      </c>
      <c r="F76" s="829">
        <v>50000</v>
      </c>
      <c r="G76" s="827"/>
      <c r="H76" s="202"/>
    </row>
    <row r="77" spans="1:8" s="231" customFormat="1">
      <c r="A77" s="654"/>
      <c r="B77" s="659"/>
      <c r="C77" s="570"/>
      <c r="D77" s="621"/>
      <c r="E77" s="861"/>
      <c r="F77" s="826"/>
      <c r="G77" s="827"/>
      <c r="H77" s="202"/>
    </row>
    <row r="78" spans="1:8" s="231" customFormat="1">
      <c r="A78" s="654" t="s">
        <v>127</v>
      </c>
      <c r="B78" s="659" t="s">
        <v>128</v>
      </c>
      <c r="C78" s="570" t="s">
        <v>129</v>
      </c>
      <c r="D78" s="621" t="s">
        <v>102</v>
      </c>
      <c r="E78" s="861">
        <v>16</v>
      </c>
      <c r="F78" s="829">
        <v>17500</v>
      </c>
      <c r="G78" s="827"/>
      <c r="H78" s="202"/>
    </row>
    <row r="79" spans="1:8" s="231" customFormat="1" ht="9.75" customHeight="1">
      <c r="A79" s="654"/>
      <c r="B79" s="659"/>
      <c r="C79" s="570"/>
      <c r="D79" s="621"/>
      <c r="E79" s="861"/>
      <c r="F79" s="826"/>
      <c r="G79" s="827"/>
      <c r="H79" s="202"/>
    </row>
    <row r="80" spans="1:8" s="231" customFormat="1" ht="26.4">
      <c r="A80" s="654" t="s">
        <v>130</v>
      </c>
      <c r="B80" s="659" t="s">
        <v>131</v>
      </c>
      <c r="C80" s="570" t="s">
        <v>132</v>
      </c>
      <c r="D80" s="621" t="s">
        <v>102</v>
      </c>
      <c r="E80" s="861">
        <v>16</v>
      </c>
      <c r="F80" s="829">
        <v>20000</v>
      </c>
      <c r="G80" s="827"/>
      <c r="H80" s="202"/>
    </row>
    <row r="81" spans="1:8" s="231" customFormat="1" ht="9" customHeight="1">
      <c r="A81" s="654"/>
      <c r="B81" s="659"/>
      <c r="C81" s="570"/>
      <c r="D81" s="621"/>
      <c r="E81" s="861"/>
      <c r="F81" s="826"/>
      <c r="G81" s="827"/>
      <c r="H81" s="202"/>
    </row>
    <row r="82" spans="1:8" s="231" customFormat="1" ht="26.4">
      <c r="A82" s="654" t="s">
        <v>133</v>
      </c>
      <c r="B82" s="659"/>
      <c r="C82" s="570" t="s">
        <v>134</v>
      </c>
      <c r="D82" s="621" t="s">
        <v>102</v>
      </c>
      <c r="E82" s="861">
        <v>16</v>
      </c>
      <c r="F82" s="829">
        <v>3500</v>
      </c>
      <c r="G82" s="827"/>
      <c r="H82" s="202"/>
    </row>
    <row r="83" spans="1:8" s="231" customFormat="1">
      <c r="A83" s="654"/>
      <c r="B83" s="664"/>
      <c r="C83" s="570"/>
      <c r="D83" s="621"/>
      <c r="E83" s="861"/>
      <c r="F83" s="829"/>
      <c r="G83" s="827"/>
      <c r="H83" s="202"/>
    </row>
    <row r="84" spans="1:8" s="231" customFormat="1" ht="26.4">
      <c r="A84" s="654" t="s">
        <v>135</v>
      </c>
      <c r="B84" s="655">
        <v>8.5</v>
      </c>
      <c r="C84" s="613" t="s">
        <v>136</v>
      </c>
      <c r="D84" s="621"/>
      <c r="E84" s="861"/>
      <c r="F84" s="829"/>
      <c r="G84" s="827"/>
      <c r="H84" s="202"/>
    </row>
    <row r="85" spans="1:8" s="231" customFormat="1" ht="6.75" customHeight="1">
      <c r="A85" s="654"/>
      <c r="B85" s="655"/>
      <c r="C85" s="613"/>
      <c r="D85" s="621"/>
      <c r="E85" s="861"/>
      <c r="F85" s="829"/>
      <c r="G85" s="827"/>
      <c r="H85" s="202"/>
    </row>
    <row r="86" spans="1:8" s="231" customFormat="1" ht="24" customHeight="1">
      <c r="A86" s="654" t="s">
        <v>137</v>
      </c>
      <c r="B86" s="659"/>
      <c r="C86" s="618" t="s">
        <v>138</v>
      </c>
      <c r="D86" s="828" t="s">
        <v>139</v>
      </c>
      <c r="E86" s="828">
        <v>1</v>
      </c>
      <c r="F86" s="864">
        <v>30000</v>
      </c>
      <c r="G86" s="827"/>
      <c r="H86" s="202"/>
    </row>
    <row r="87" spans="1:8" s="231" customFormat="1" ht="2.25" customHeight="1">
      <c r="A87" s="653"/>
      <c r="B87" s="656"/>
      <c r="C87" s="871"/>
      <c r="D87" s="853"/>
      <c r="E87" s="828"/>
      <c r="F87" s="854"/>
      <c r="G87" s="827"/>
      <c r="H87" s="202"/>
    </row>
    <row r="88" spans="1:8" s="231" customFormat="1" ht="43.95" customHeight="1">
      <c r="A88" s="654" t="s">
        <v>140</v>
      </c>
      <c r="B88" s="659"/>
      <c r="C88" s="618" t="s">
        <v>141</v>
      </c>
      <c r="D88" s="828" t="s">
        <v>139</v>
      </c>
      <c r="E88" s="828">
        <v>1</v>
      </c>
      <c r="F88" s="864">
        <v>1226500</v>
      </c>
      <c r="G88" s="827"/>
      <c r="H88" s="202"/>
    </row>
    <row r="89" spans="1:8" s="231" customFormat="1" ht="9.75" customHeight="1">
      <c r="A89" s="654"/>
      <c r="B89" s="659"/>
      <c r="C89" s="570"/>
      <c r="D89" s="828"/>
      <c r="E89" s="828"/>
      <c r="F89" s="864"/>
      <c r="G89" s="827"/>
      <c r="H89" s="872"/>
    </row>
    <row r="90" spans="1:8" s="231" customFormat="1">
      <c r="A90" s="654" t="s">
        <v>142</v>
      </c>
      <c r="B90" s="659"/>
      <c r="C90" s="570" t="s">
        <v>143</v>
      </c>
      <c r="D90" s="621"/>
      <c r="E90" s="861"/>
      <c r="F90" s="829"/>
      <c r="G90" s="827"/>
      <c r="H90" s="202"/>
    </row>
    <row r="91" spans="1:8" s="231" customFormat="1">
      <c r="A91" s="654"/>
      <c r="B91" s="659"/>
      <c r="C91" s="570" t="s">
        <v>144</v>
      </c>
      <c r="D91" s="621"/>
      <c r="E91" s="861"/>
      <c r="F91" s="829"/>
      <c r="G91" s="827"/>
      <c r="H91" s="202"/>
    </row>
    <row r="92" spans="1:8" s="231" customFormat="1" ht="26.4">
      <c r="A92" s="654"/>
      <c r="B92" s="659"/>
      <c r="C92" s="570" t="s">
        <v>1237</v>
      </c>
      <c r="D92" s="621" t="s">
        <v>102</v>
      </c>
      <c r="E92" s="861">
        <v>18</v>
      </c>
      <c r="F92" s="826">
        <v>8500</v>
      </c>
      <c r="G92" s="827"/>
      <c r="H92" s="202"/>
    </row>
    <row r="93" spans="1:8" s="231" customFormat="1" ht="26.4">
      <c r="A93" s="654"/>
      <c r="B93" s="659"/>
      <c r="C93" s="570" t="s">
        <v>145</v>
      </c>
      <c r="D93" s="621" t="s">
        <v>102</v>
      </c>
      <c r="E93" s="861">
        <v>18</v>
      </c>
      <c r="F93" s="826">
        <v>150</v>
      </c>
      <c r="G93" s="827"/>
      <c r="H93" s="202"/>
    </row>
    <row r="94" spans="1:8" s="231" customFormat="1" ht="66">
      <c r="A94" s="654"/>
      <c r="B94" s="659"/>
      <c r="C94" s="570" t="s">
        <v>146</v>
      </c>
      <c r="D94" s="621" t="s">
        <v>4</v>
      </c>
      <c r="E94" s="861">
        <v>45600</v>
      </c>
      <c r="F94" s="826">
        <v>0.1</v>
      </c>
      <c r="G94" s="873"/>
      <c r="H94" s="202"/>
    </row>
    <row r="95" spans="1:8" s="943" customFormat="1">
      <c r="A95" s="940" t="s">
        <v>147</v>
      </c>
      <c r="B95" s="941" t="s">
        <v>148</v>
      </c>
      <c r="C95" s="570" t="s">
        <v>149</v>
      </c>
      <c r="D95" s="621" t="s">
        <v>58</v>
      </c>
      <c r="E95" s="861">
        <v>1</v>
      </c>
      <c r="F95" s="826"/>
      <c r="G95" s="874"/>
      <c r="H95" s="942"/>
    </row>
    <row r="96" spans="1:8" s="231" customFormat="1" ht="13.8" thickBot="1">
      <c r="A96" s="654"/>
      <c r="B96" s="665"/>
      <c r="C96" s="619"/>
      <c r="D96" s="622"/>
      <c r="E96" s="875"/>
      <c r="F96" s="876"/>
      <c r="G96" s="877"/>
      <c r="H96" s="878"/>
    </row>
    <row r="97" spans="1:8" s="231" customFormat="1" ht="13.8" thickBot="1">
      <c r="A97" s="660" t="s">
        <v>106</v>
      </c>
      <c r="B97" s="661"/>
      <c r="C97" s="866"/>
      <c r="D97" s="867"/>
      <c r="E97" s="868"/>
      <c r="F97" s="608" t="s">
        <v>7</v>
      </c>
      <c r="G97" s="608" t="s">
        <v>7</v>
      </c>
      <c r="H97" s="869"/>
    </row>
    <row r="98" spans="1:8" s="231" customFormat="1" ht="13.8" thickBot="1">
      <c r="A98" s="660" t="s">
        <v>107</v>
      </c>
      <c r="B98" s="666"/>
      <c r="C98" s="620"/>
      <c r="D98" s="234"/>
      <c r="E98" s="235"/>
      <c r="F98" s="608" t="s">
        <v>7</v>
      </c>
      <c r="G98" s="608" t="s">
        <v>7</v>
      </c>
      <c r="H98" s="869"/>
    </row>
    <row r="99" spans="1:8" s="231" customFormat="1">
      <c r="A99" s="654"/>
      <c r="B99" s="242"/>
      <c r="C99" s="570"/>
      <c r="D99" s="621"/>
      <c r="E99" s="861"/>
      <c r="F99" s="829"/>
      <c r="G99" s="879"/>
      <c r="H99" s="644"/>
    </row>
    <row r="100" spans="1:8" s="231" customFormat="1">
      <c r="A100" s="654" t="s">
        <v>150</v>
      </c>
      <c r="B100" s="659"/>
      <c r="C100" s="570" t="s">
        <v>151</v>
      </c>
      <c r="D100" s="828" t="s">
        <v>139</v>
      </c>
      <c r="E100" s="828">
        <v>1</v>
      </c>
      <c r="F100" s="864">
        <v>120000</v>
      </c>
      <c r="G100" s="827"/>
      <c r="H100" s="202"/>
    </row>
    <row r="101" spans="1:8" s="231" customFormat="1" ht="26.4">
      <c r="A101" s="654" t="s">
        <v>152</v>
      </c>
      <c r="B101" s="659"/>
      <c r="C101" s="570" t="s">
        <v>153</v>
      </c>
      <c r="D101" s="621" t="s">
        <v>154</v>
      </c>
      <c r="E101" s="861">
        <v>1</v>
      </c>
      <c r="F101" s="826">
        <v>200000</v>
      </c>
      <c r="G101" s="827">
        <v>250000</v>
      </c>
      <c r="H101" s="202">
        <f>G101</f>
        <v>250000</v>
      </c>
    </row>
    <row r="102" spans="1:8" s="231" customFormat="1">
      <c r="A102" s="654"/>
      <c r="B102" s="659"/>
      <c r="C102" s="570"/>
      <c r="D102" s="621"/>
      <c r="E102" s="861"/>
      <c r="F102" s="829"/>
      <c r="G102" s="873"/>
      <c r="H102" s="202"/>
    </row>
    <row r="103" spans="1:8" s="231" customFormat="1" ht="52.8">
      <c r="A103" s="654" t="s">
        <v>155</v>
      </c>
      <c r="B103" s="659"/>
      <c r="C103" s="570" t="s">
        <v>1246</v>
      </c>
      <c r="D103" s="621" t="s">
        <v>102</v>
      </c>
      <c r="E103" s="861">
        <v>16</v>
      </c>
      <c r="F103" s="829">
        <v>5000</v>
      </c>
      <c r="G103" s="827"/>
      <c r="H103" s="202"/>
    </row>
    <row r="104" spans="1:8" s="231" customFormat="1">
      <c r="A104" s="653"/>
      <c r="B104" s="656"/>
      <c r="C104" s="859"/>
      <c r="D104" s="853"/>
      <c r="E104" s="828"/>
      <c r="F104" s="854"/>
      <c r="G104" s="873"/>
      <c r="H104" s="202"/>
    </row>
    <row r="105" spans="1:8" s="231" customFormat="1">
      <c r="A105" s="654" t="s">
        <v>156</v>
      </c>
      <c r="B105" s="655">
        <v>8.6999999999999993</v>
      </c>
      <c r="C105" s="613" t="s">
        <v>157</v>
      </c>
      <c r="D105" s="621" t="s">
        <v>158</v>
      </c>
      <c r="E105" s="861">
        <v>20</v>
      </c>
      <c r="F105" s="826">
        <v>1000</v>
      </c>
      <c r="G105" s="827"/>
      <c r="H105" s="202"/>
    </row>
    <row r="106" spans="1:8" s="231" customFormat="1" ht="26.4">
      <c r="A106" s="654"/>
      <c r="B106" s="659"/>
      <c r="C106" s="570" t="s">
        <v>159</v>
      </c>
      <c r="D106" s="621"/>
      <c r="E106" s="861"/>
      <c r="F106" s="826"/>
      <c r="G106" s="873"/>
      <c r="H106" s="202"/>
    </row>
    <row r="107" spans="1:8" s="231" customFormat="1">
      <c r="A107" s="654"/>
      <c r="B107" s="659"/>
      <c r="C107" s="570"/>
      <c r="D107" s="621"/>
      <c r="E107" s="861"/>
      <c r="F107" s="826"/>
      <c r="G107" s="873"/>
      <c r="H107" s="202"/>
    </row>
    <row r="108" spans="1:8" s="231" customFormat="1">
      <c r="A108" s="654" t="s">
        <v>160</v>
      </c>
      <c r="B108" s="659"/>
      <c r="C108" s="570" t="s">
        <v>161</v>
      </c>
      <c r="D108" s="621"/>
      <c r="E108" s="861"/>
      <c r="F108" s="826"/>
      <c r="G108" s="873"/>
      <c r="H108" s="202"/>
    </row>
    <row r="109" spans="1:8" s="231" customFormat="1">
      <c r="A109" s="654"/>
      <c r="B109" s="659"/>
      <c r="C109" s="570" t="s">
        <v>162</v>
      </c>
      <c r="D109" s="621" t="s">
        <v>163</v>
      </c>
      <c r="E109" s="861">
        <v>10</v>
      </c>
      <c r="F109" s="826">
        <v>30</v>
      </c>
      <c r="G109" s="827"/>
      <c r="H109" s="202"/>
    </row>
    <row r="110" spans="1:8" s="231" customFormat="1">
      <c r="A110" s="654"/>
      <c r="B110" s="659"/>
      <c r="C110" s="570" t="s">
        <v>164</v>
      </c>
      <c r="D110" s="621" t="s">
        <v>163</v>
      </c>
      <c r="E110" s="861">
        <v>10</v>
      </c>
      <c r="F110" s="864">
        <v>40</v>
      </c>
      <c r="G110" s="827"/>
      <c r="H110" s="202"/>
    </row>
    <row r="111" spans="1:8" s="231" customFormat="1">
      <c r="A111" s="654"/>
      <c r="B111" s="659"/>
      <c r="C111" s="570" t="s">
        <v>165</v>
      </c>
      <c r="D111" s="621" t="s">
        <v>163</v>
      </c>
      <c r="E111" s="861">
        <v>10</v>
      </c>
      <c r="F111" s="854">
        <v>85</v>
      </c>
      <c r="G111" s="827"/>
      <c r="H111" s="202"/>
    </row>
    <row r="112" spans="1:8" s="231" customFormat="1">
      <c r="A112" s="654"/>
      <c r="B112" s="659"/>
      <c r="C112" s="570" t="s">
        <v>166</v>
      </c>
      <c r="D112" s="621" t="s">
        <v>163</v>
      </c>
      <c r="E112" s="861">
        <v>5</v>
      </c>
      <c r="F112" s="826">
        <v>600</v>
      </c>
      <c r="G112" s="827"/>
      <c r="H112" s="202"/>
    </row>
    <row r="113" spans="1:8" s="231" customFormat="1">
      <c r="A113" s="654"/>
      <c r="B113" s="659"/>
      <c r="C113" s="570" t="s">
        <v>167</v>
      </c>
      <c r="D113" s="621" t="s">
        <v>163</v>
      </c>
      <c r="E113" s="861">
        <v>5</v>
      </c>
      <c r="F113" s="826">
        <v>400</v>
      </c>
      <c r="G113" s="827"/>
      <c r="H113" s="202"/>
    </row>
    <row r="114" spans="1:8" s="231" customFormat="1">
      <c r="A114" s="654"/>
      <c r="B114" s="659"/>
      <c r="C114" s="570" t="s">
        <v>168</v>
      </c>
      <c r="D114" s="621" t="s">
        <v>163</v>
      </c>
      <c r="E114" s="861">
        <v>10</v>
      </c>
      <c r="F114" s="826">
        <v>120</v>
      </c>
      <c r="G114" s="827"/>
      <c r="H114" s="202"/>
    </row>
    <row r="115" spans="1:8" s="231" customFormat="1">
      <c r="A115" s="654"/>
      <c r="B115" s="659"/>
      <c r="C115" s="570" t="s">
        <v>169</v>
      </c>
      <c r="D115" s="621" t="s">
        <v>163</v>
      </c>
      <c r="E115" s="861">
        <v>10</v>
      </c>
      <c r="F115" s="826">
        <v>120</v>
      </c>
      <c r="G115" s="827"/>
      <c r="H115" s="202"/>
    </row>
    <row r="116" spans="1:8" s="231" customFormat="1">
      <c r="A116" s="654"/>
      <c r="B116" s="659"/>
      <c r="C116" s="570" t="s">
        <v>170</v>
      </c>
      <c r="D116" s="621" t="s">
        <v>163</v>
      </c>
      <c r="E116" s="861">
        <v>10</v>
      </c>
      <c r="F116" s="826">
        <v>400</v>
      </c>
      <c r="G116" s="827"/>
      <c r="H116" s="202"/>
    </row>
    <row r="117" spans="1:8" s="231" customFormat="1">
      <c r="A117" s="654"/>
      <c r="B117" s="659"/>
      <c r="C117" s="570" t="s">
        <v>171</v>
      </c>
      <c r="D117" s="621" t="s">
        <v>163</v>
      </c>
      <c r="E117" s="861">
        <v>10</v>
      </c>
      <c r="F117" s="826">
        <v>150</v>
      </c>
      <c r="G117" s="827"/>
      <c r="H117" s="202"/>
    </row>
    <row r="118" spans="1:8" s="231" customFormat="1">
      <c r="A118" s="654"/>
      <c r="B118" s="659"/>
      <c r="C118" s="570" t="s">
        <v>172</v>
      </c>
      <c r="D118" s="621" t="s">
        <v>163</v>
      </c>
      <c r="E118" s="861">
        <v>10</v>
      </c>
      <c r="F118" s="864">
        <v>150</v>
      </c>
      <c r="G118" s="827"/>
      <c r="H118" s="202"/>
    </row>
    <row r="119" spans="1:8" s="231" customFormat="1">
      <c r="A119" s="654"/>
      <c r="B119" s="659"/>
      <c r="C119" s="570" t="s">
        <v>173</v>
      </c>
      <c r="D119" s="621" t="s">
        <v>163</v>
      </c>
      <c r="E119" s="861">
        <v>10</v>
      </c>
      <c r="F119" s="864">
        <v>100</v>
      </c>
      <c r="G119" s="827"/>
      <c r="H119" s="202"/>
    </row>
    <row r="120" spans="1:8" s="231" customFormat="1">
      <c r="A120" s="654"/>
      <c r="B120" s="659"/>
      <c r="C120" s="570" t="s">
        <v>174</v>
      </c>
      <c r="D120" s="621" t="s">
        <v>163</v>
      </c>
      <c r="E120" s="861">
        <v>10</v>
      </c>
      <c r="F120" s="864">
        <v>200</v>
      </c>
      <c r="G120" s="827"/>
      <c r="H120" s="202"/>
    </row>
    <row r="121" spans="1:8" s="231" customFormat="1" ht="7.05" customHeight="1">
      <c r="A121" s="654"/>
      <c r="B121" s="659"/>
      <c r="C121" s="570"/>
      <c r="D121" s="621"/>
      <c r="E121" s="861"/>
      <c r="F121" s="826"/>
      <c r="G121" s="873"/>
      <c r="H121" s="202"/>
    </row>
    <row r="122" spans="1:8" s="231" customFormat="1">
      <c r="A122" s="654" t="s">
        <v>175</v>
      </c>
      <c r="B122" s="659"/>
      <c r="C122" s="570" t="s">
        <v>176</v>
      </c>
      <c r="D122" s="621"/>
      <c r="E122" s="861"/>
      <c r="F122" s="826"/>
      <c r="G122" s="873"/>
      <c r="H122" s="202"/>
    </row>
    <row r="123" spans="1:8" s="231" customFormat="1">
      <c r="A123" s="654"/>
      <c r="B123" s="659"/>
      <c r="C123" s="570"/>
      <c r="D123" s="621"/>
      <c r="E123" s="861"/>
      <c r="F123" s="829"/>
      <c r="G123" s="873"/>
      <c r="H123" s="202"/>
    </row>
    <row r="124" spans="1:8" s="231" customFormat="1">
      <c r="A124" s="654"/>
      <c r="B124" s="659"/>
      <c r="C124" s="570" t="s">
        <v>177</v>
      </c>
      <c r="D124" s="621"/>
      <c r="E124" s="861"/>
      <c r="F124" s="829"/>
      <c r="G124" s="873"/>
      <c r="H124" s="202"/>
    </row>
    <row r="125" spans="1:8" s="231" customFormat="1" ht="26.4">
      <c r="A125" s="654"/>
      <c r="B125" s="659"/>
      <c r="C125" s="570" t="s">
        <v>178</v>
      </c>
      <c r="D125" s="621" t="s">
        <v>163</v>
      </c>
      <c r="E125" s="861">
        <v>10</v>
      </c>
      <c r="F125" s="826">
        <v>1000</v>
      </c>
      <c r="G125" s="827"/>
      <c r="H125" s="202"/>
    </row>
    <row r="126" spans="1:8" s="231" customFormat="1">
      <c r="A126" s="654"/>
      <c r="B126" s="659"/>
      <c r="C126" s="570"/>
      <c r="D126" s="621"/>
      <c r="E126" s="861"/>
      <c r="F126" s="829"/>
      <c r="G126" s="873"/>
      <c r="H126" s="202"/>
    </row>
    <row r="127" spans="1:8" s="231" customFormat="1">
      <c r="A127" s="654"/>
      <c r="B127" s="659"/>
      <c r="C127" s="570" t="s">
        <v>179</v>
      </c>
      <c r="D127" s="621"/>
      <c r="E127" s="861"/>
      <c r="F127" s="829"/>
      <c r="G127" s="873"/>
      <c r="H127" s="202"/>
    </row>
    <row r="128" spans="1:8" s="231" customFormat="1">
      <c r="A128" s="654"/>
      <c r="B128" s="659"/>
      <c r="C128" s="570" t="s">
        <v>180</v>
      </c>
      <c r="D128" s="621" t="s">
        <v>163</v>
      </c>
      <c r="E128" s="861">
        <v>10</v>
      </c>
      <c r="F128" s="826">
        <v>1200</v>
      </c>
      <c r="G128" s="827"/>
      <c r="H128" s="202"/>
    </row>
    <row r="129" spans="1:8" s="231" customFormat="1" ht="26.4">
      <c r="A129" s="654"/>
      <c r="B129" s="664"/>
      <c r="C129" s="570" t="s">
        <v>181</v>
      </c>
      <c r="D129" s="621" t="s">
        <v>163</v>
      </c>
      <c r="E129" s="861">
        <v>10</v>
      </c>
      <c r="F129" s="829">
        <v>1300</v>
      </c>
      <c r="G129" s="827"/>
      <c r="H129" s="202"/>
    </row>
    <row r="130" spans="1:8" s="231" customFormat="1">
      <c r="A130" s="654"/>
      <c r="B130" s="659"/>
      <c r="C130" s="570"/>
      <c r="D130" s="621"/>
      <c r="E130" s="861"/>
      <c r="F130" s="829"/>
      <c r="G130" s="873"/>
      <c r="H130" s="202"/>
    </row>
    <row r="131" spans="1:8" s="231" customFormat="1">
      <c r="A131" s="654"/>
      <c r="B131" s="664"/>
      <c r="C131" s="570" t="s">
        <v>182</v>
      </c>
      <c r="D131" s="621"/>
      <c r="E131" s="861"/>
      <c r="F131" s="829"/>
      <c r="G131" s="873"/>
      <c r="H131" s="202"/>
    </row>
    <row r="132" spans="1:8" s="231" customFormat="1">
      <c r="A132" s="654"/>
      <c r="B132" s="664"/>
      <c r="C132" s="570" t="s">
        <v>183</v>
      </c>
      <c r="D132" s="621" t="s">
        <v>163</v>
      </c>
      <c r="E132" s="861">
        <v>10</v>
      </c>
      <c r="F132" s="829">
        <v>300</v>
      </c>
      <c r="G132" s="827"/>
      <c r="H132" s="202"/>
    </row>
    <row r="133" spans="1:8" s="231" customFormat="1">
      <c r="A133" s="654"/>
      <c r="B133" s="664"/>
      <c r="C133" s="570" t="s">
        <v>184</v>
      </c>
      <c r="D133" s="621" t="s">
        <v>163</v>
      </c>
      <c r="E133" s="861">
        <v>10</v>
      </c>
      <c r="F133" s="829">
        <v>400</v>
      </c>
      <c r="G133" s="827"/>
      <c r="H133" s="202"/>
    </row>
    <row r="134" spans="1:8" s="231" customFormat="1">
      <c r="A134" s="654"/>
      <c r="B134" s="664"/>
      <c r="C134" s="570" t="s">
        <v>185</v>
      </c>
      <c r="D134" s="621" t="s">
        <v>163</v>
      </c>
      <c r="E134" s="861">
        <v>10</v>
      </c>
      <c r="F134" s="829">
        <v>500</v>
      </c>
      <c r="G134" s="827"/>
      <c r="H134" s="202"/>
    </row>
    <row r="135" spans="1:8" s="231" customFormat="1">
      <c r="A135" s="654"/>
      <c r="B135" s="664"/>
      <c r="C135" s="570"/>
      <c r="D135" s="621"/>
      <c r="E135" s="861"/>
      <c r="F135" s="829"/>
      <c r="G135" s="873"/>
      <c r="H135" s="202"/>
    </row>
    <row r="136" spans="1:8" s="231" customFormat="1">
      <c r="A136" s="654"/>
      <c r="B136" s="664"/>
      <c r="C136" s="570" t="s">
        <v>186</v>
      </c>
      <c r="D136" s="621"/>
      <c r="E136" s="861"/>
      <c r="F136" s="829"/>
      <c r="G136" s="873"/>
      <c r="H136" s="202"/>
    </row>
    <row r="137" spans="1:8" s="231" customFormat="1">
      <c r="A137" s="654"/>
      <c r="B137" s="664"/>
      <c r="C137" s="570" t="s">
        <v>187</v>
      </c>
      <c r="D137" s="621" t="s">
        <v>163</v>
      </c>
      <c r="E137" s="861">
        <v>8</v>
      </c>
      <c r="F137" s="829">
        <v>300</v>
      </c>
      <c r="G137" s="827"/>
      <c r="H137" s="202"/>
    </row>
    <row r="138" spans="1:8" s="231" customFormat="1">
      <c r="A138" s="654"/>
      <c r="B138" s="664"/>
      <c r="C138" s="570" t="s">
        <v>188</v>
      </c>
      <c r="D138" s="621" t="s">
        <v>163</v>
      </c>
      <c r="E138" s="861">
        <v>8</v>
      </c>
      <c r="F138" s="829">
        <v>400</v>
      </c>
      <c r="G138" s="827"/>
      <c r="H138" s="202"/>
    </row>
    <row r="139" spans="1:8" s="231" customFormat="1">
      <c r="A139" s="654"/>
      <c r="B139" s="659"/>
      <c r="C139" s="570"/>
      <c r="D139" s="621"/>
      <c r="E139" s="861"/>
      <c r="F139" s="862"/>
      <c r="G139" s="873"/>
      <c r="H139" s="202"/>
    </row>
    <row r="140" spans="1:8" s="231" customFormat="1">
      <c r="A140" s="654"/>
      <c r="B140" s="664"/>
      <c r="C140" s="570" t="s">
        <v>189</v>
      </c>
      <c r="D140" s="621"/>
      <c r="E140" s="861"/>
      <c r="F140" s="829"/>
      <c r="G140" s="873"/>
      <c r="H140" s="202"/>
    </row>
    <row r="141" spans="1:8" s="231" customFormat="1">
      <c r="A141" s="654"/>
      <c r="B141" s="664"/>
      <c r="C141" s="570" t="s">
        <v>190</v>
      </c>
      <c r="D141" s="621" t="s">
        <v>163</v>
      </c>
      <c r="E141" s="861">
        <v>10</v>
      </c>
      <c r="F141" s="826">
        <v>200</v>
      </c>
      <c r="G141" s="827"/>
      <c r="H141" s="202"/>
    </row>
    <row r="142" spans="1:8" s="231" customFormat="1">
      <c r="A142" s="654"/>
      <c r="B142" s="664"/>
      <c r="C142" s="570"/>
      <c r="D142" s="621"/>
      <c r="E142" s="861"/>
      <c r="F142" s="829"/>
      <c r="G142" s="873"/>
      <c r="H142" s="202"/>
    </row>
    <row r="143" spans="1:8" s="231" customFormat="1">
      <c r="A143" s="654"/>
      <c r="B143" s="664"/>
      <c r="C143" s="570" t="s">
        <v>191</v>
      </c>
      <c r="D143" s="621" t="s">
        <v>163</v>
      </c>
      <c r="E143" s="861">
        <v>10</v>
      </c>
      <c r="F143" s="826">
        <v>800</v>
      </c>
      <c r="G143" s="827"/>
      <c r="H143" s="202"/>
    </row>
    <row r="144" spans="1:8" s="231" customFormat="1">
      <c r="A144" s="654"/>
      <c r="B144" s="664"/>
      <c r="C144" s="570"/>
      <c r="D144" s="621"/>
      <c r="E144" s="861"/>
      <c r="F144" s="826"/>
      <c r="G144" s="873"/>
      <c r="H144" s="202"/>
    </row>
    <row r="145" spans="1:8" s="231" customFormat="1">
      <c r="A145" s="654"/>
      <c r="B145" s="664"/>
      <c r="C145" s="570" t="s">
        <v>192</v>
      </c>
      <c r="D145" s="621"/>
      <c r="E145" s="861"/>
      <c r="F145" s="826"/>
      <c r="G145" s="873"/>
      <c r="H145" s="202"/>
    </row>
    <row r="146" spans="1:8" s="231" customFormat="1">
      <c r="A146" s="654"/>
      <c r="B146" s="664"/>
      <c r="C146" s="570" t="s">
        <v>193</v>
      </c>
      <c r="D146" s="621" t="s">
        <v>163</v>
      </c>
      <c r="E146" s="861">
        <v>10</v>
      </c>
      <c r="F146" s="826">
        <v>500</v>
      </c>
      <c r="G146" s="827"/>
      <c r="H146" s="202"/>
    </row>
    <row r="147" spans="1:8" s="231" customFormat="1">
      <c r="A147" s="654"/>
      <c r="B147" s="664"/>
      <c r="C147" s="570" t="s">
        <v>194</v>
      </c>
      <c r="D147" s="621" t="s">
        <v>163</v>
      </c>
      <c r="E147" s="861">
        <v>10</v>
      </c>
      <c r="F147" s="826">
        <v>700</v>
      </c>
      <c r="G147" s="827"/>
      <c r="H147" s="202"/>
    </row>
    <row r="148" spans="1:8" s="231" customFormat="1">
      <c r="A148" s="654"/>
      <c r="B148" s="664"/>
      <c r="C148" s="570" t="s">
        <v>195</v>
      </c>
      <c r="D148" s="621" t="s">
        <v>163</v>
      </c>
      <c r="E148" s="861">
        <v>10</v>
      </c>
      <c r="F148" s="826">
        <v>800</v>
      </c>
      <c r="G148" s="827"/>
      <c r="H148" s="202"/>
    </row>
    <row r="149" spans="1:8" s="231" customFormat="1">
      <c r="A149" s="654"/>
      <c r="B149" s="242"/>
      <c r="C149" s="570"/>
      <c r="D149" s="621"/>
      <c r="E149" s="861"/>
      <c r="F149" s="826"/>
      <c r="G149" s="826"/>
      <c r="H149" s="644"/>
    </row>
    <row r="150" spans="1:8" s="231" customFormat="1">
      <c r="A150" s="654"/>
      <c r="B150" s="242"/>
      <c r="C150" s="570"/>
      <c r="D150" s="621"/>
      <c r="E150" s="861"/>
      <c r="F150" s="826"/>
      <c r="G150" s="826"/>
      <c r="H150" s="644"/>
    </row>
    <row r="151" spans="1:8" s="231" customFormat="1">
      <c r="A151" s="654"/>
      <c r="B151" s="242"/>
      <c r="C151" s="570"/>
      <c r="D151" s="621"/>
      <c r="E151" s="861"/>
      <c r="F151" s="826"/>
      <c r="G151" s="826"/>
      <c r="H151" s="644"/>
    </row>
    <row r="152" spans="1:8" s="231" customFormat="1" ht="13.8" thickBot="1">
      <c r="A152" s="654"/>
      <c r="B152" s="242"/>
      <c r="C152" s="619"/>
      <c r="D152" s="622"/>
      <c r="E152" s="875"/>
      <c r="F152" s="876"/>
      <c r="G152" s="876"/>
      <c r="H152" s="644"/>
    </row>
    <row r="153" spans="1:8" s="231" customFormat="1" ht="13.8" thickBot="1">
      <c r="A153" s="660" t="s">
        <v>106</v>
      </c>
      <c r="B153" s="661"/>
      <c r="C153" s="866"/>
      <c r="D153" s="867"/>
      <c r="E153" s="868"/>
      <c r="F153" s="608" t="s">
        <v>7</v>
      </c>
      <c r="G153" s="608" t="s">
        <v>7</v>
      </c>
      <c r="H153" s="869"/>
    </row>
    <row r="154" spans="1:8" s="231" customFormat="1" ht="13.8" thickBot="1">
      <c r="A154" s="660" t="s">
        <v>107</v>
      </c>
      <c r="B154" s="666"/>
      <c r="C154" s="620"/>
      <c r="D154" s="234"/>
      <c r="E154" s="235"/>
      <c r="F154" s="610" t="s">
        <v>7</v>
      </c>
      <c r="G154" s="610" t="s">
        <v>7</v>
      </c>
      <c r="H154" s="869"/>
    </row>
    <row r="155" spans="1:8" s="231" customFormat="1">
      <c r="A155" s="654"/>
      <c r="B155" s="664"/>
      <c r="C155" s="570" t="s">
        <v>196</v>
      </c>
      <c r="D155" s="621"/>
      <c r="E155" s="861"/>
      <c r="F155" s="829"/>
      <c r="G155" s="880"/>
      <c r="H155" s="202"/>
    </row>
    <row r="156" spans="1:8" s="231" customFormat="1">
      <c r="A156" s="654"/>
      <c r="B156" s="664"/>
      <c r="C156" s="570" t="s">
        <v>197</v>
      </c>
      <c r="D156" s="621" t="s">
        <v>163</v>
      </c>
      <c r="E156" s="861">
        <v>10</v>
      </c>
      <c r="F156" s="826">
        <v>150</v>
      </c>
      <c r="G156" s="827"/>
      <c r="H156" s="202"/>
    </row>
    <row r="157" spans="1:8" s="231" customFormat="1">
      <c r="A157" s="654"/>
      <c r="B157" s="664"/>
      <c r="C157" s="570"/>
      <c r="D157" s="621"/>
      <c r="E157" s="861"/>
      <c r="F157" s="829"/>
      <c r="G157" s="873"/>
      <c r="H157" s="865"/>
    </row>
    <row r="158" spans="1:8" s="231" customFormat="1">
      <c r="A158" s="654"/>
      <c r="B158" s="664"/>
      <c r="C158" s="570" t="s">
        <v>198</v>
      </c>
      <c r="D158" s="621"/>
      <c r="E158" s="861"/>
      <c r="F158" s="854"/>
      <c r="G158" s="873"/>
      <c r="H158" s="202"/>
    </row>
    <row r="159" spans="1:8" s="231" customFormat="1">
      <c r="A159" s="654"/>
      <c r="B159" s="664"/>
      <c r="C159" s="570" t="s">
        <v>199</v>
      </c>
      <c r="D159" s="621" t="s">
        <v>163</v>
      </c>
      <c r="E159" s="861">
        <v>10</v>
      </c>
      <c r="F159" s="854">
        <v>75</v>
      </c>
      <c r="G159" s="827"/>
      <c r="H159" s="202"/>
    </row>
    <row r="160" spans="1:8" s="231" customFormat="1">
      <c r="A160" s="654"/>
      <c r="B160" s="664"/>
      <c r="C160" s="570"/>
      <c r="D160" s="621"/>
      <c r="E160" s="861"/>
      <c r="F160" s="854"/>
      <c r="G160" s="873"/>
      <c r="H160" s="202"/>
    </row>
    <row r="161" spans="1:8" s="231" customFormat="1">
      <c r="A161" s="654"/>
      <c r="B161" s="664"/>
      <c r="C161" s="570" t="s">
        <v>200</v>
      </c>
      <c r="D161" s="621"/>
      <c r="E161" s="861"/>
      <c r="F161" s="854"/>
      <c r="G161" s="873"/>
      <c r="H161" s="202"/>
    </row>
    <row r="162" spans="1:8" s="231" customFormat="1">
      <c r="A162" s="654"/>
      <c r="B162" s="664"/>
      <c r="C162" s="570" t="s">
        <v>201</v>
      </c>
      <c r="D162" s="621" t="s">
        <v>163</v>
      </c>
      <c r="E162" s="861">
        <v>8</v>
      </c>
      <c r="F162" s="854">
        <v>150</v>
      </c>
      <c r="G162" s="827"/>
      <c r="H162" s="202"/>
    </row>
    <row r="163" spans="1:8" s="231" customFormat="1">
      <c r="A163" s="654"/>
      <c r="B163" s="664"/>
      <c r="C163" s="570" t="s">
        <v>202</v>
      </c>
      <c r="D163" s="621" t="s">
        <v>163</v>
      </c>
      <c r="E163" s="861">
        <v>8</v>
      </c>
      <c r="F163" s="829">
        <v>180</v>
      </c>
      <c r="G163" s="827"/>
      <c r="H163" s="202"/>
    </row>
    <row r="164" spans="1:8" s="231" customFormat="1">
      <c r="A164" s="654"/>
      <c r="B164" s="664"/>
      <c r="C164" s="570" t="s">
        <v>203</v>
      </c>
      <c r="D164" s="621" t="s">
        <v>163</v>
      </c>
      <c r="E164" s="861">
        <v>8</v>
      </c>
      <c r="F164" s="829">
        <v>200</v>
      </c>
      <c r="G164" s="827"/>
      <c r="H164" s="202"/>
    </row>
    <row r="165" spans="1:8" s="231" customFormat="1">
      <c r="A165" s="654"/>
      <c r="B165" s="664"/>
      <c r="C165" s="570"/>
      <c r="D165" s="621"/>
      <c r="E165" s="861"/>
      <c r="F165" s="829"/>
      <c r="G165" s="873"/>
      <c r="H165" s="202"/>
    </row>
    <row r="166" spans="1:8" s="231" customFormat="1" ht="26.4">
      <c r="A166" s="654"/>
      <c r="B166" s="664"/>
      <c r="C166" s="570" t="s">
        <v>204</v>
      </c>
      <c r="D166" s="621" t="s">
        <v>205</v>
      </c>
      <c r="E166" s="861">
        <v>10</v>
      </c>
      <c r="F166" s="829">
        <v>4398.12</v>
      </c>
      <c r="G166" s="827"/>
      <c r="H166" s="202"/>
    </row>
    <row r="167" spans="1:8" s="231" customFormat="1">
      <c r="A167" s="654"/>
      <c r="B167" s="664"/>
      <c r="C167" s="570" t="s">
        <v>206</v>
      </c>
      <c r="D167" s="621" t="s">
        <v>163</v>
      </c>
      <c r="E167" s="861">
        <v>10</v>
      </c>
      <c r="F167" s="829">
        <v>250</v>
      </c>
      <c r="G167" s="827"/>
      <c r="H167" s="202"/>
    </row>
    <row r="168" spans="1:8" s="231" customFormat="1" ht="26.4">
      <c r="A168" s="654"/>
      <c r="B168" s="664"/>
      <c r="C168" s="570" t="s">
        <v>207</v>
      </c>
      <c r="D168" s="621" t="s">
        <v>163</v>
      </c>
      <c r="E168" s="861">
        <v>10</v>
      </c>
      <c r="F168" s="829">
        <v>300</v>
      </c>
      <c r="G168" s="827"/>
      <c r="H168" s="202"/>
    </row>
    <row r="169" spans="1:8" s="231" customFormat="1">
      <c r="A169" s="654"/>
      <c r="B169" s="664"/>
      <c r="C169" s="570" t="s">
        <v>208</v>
      </c>
      <c r="D169" s="621" t="s">
        <v>163</v>
      </c>
      <c r="E169" s="861">
        <v>10</v>
      </c>
      <c r="F169" s="826">
        <v>480</v>
      </c>
      <c r="G169" s="827"/>
      <c r="H169" s="202"/>
    </row>
    <row r="170" spans="1:8" s="231" customFormat="1" ht="11.55" customHeight="1">
      <c r="A170" s="654"/>
      <c r="B170" s="664"/>
      <c r="C170" s="570" t="s">
        <v>209</v>
      </c>
      <c r="D170" s="621"/>
      <c r="E170" s="861"/>
      <c r="F170" s="829"/>
      <c r="G170" s="873"/>
      <c r="H170" s="202"/>
    </row>
    <row r="171" spans="1:8" s="231" customFormat="1">
      <c r="A171" s="654"/>
      <c r="B171" s="664"/>
      <c r="C171" s="570" t="s">
        <v>210</v>
      </c>
      <c r="D171" s="621"/>
      <c r="E171" s="861"/>
      <c r="F171" s="826"/>
      <c r="G171" s="873"/>
      <c r="H171" s="202"/>
    </row>
    <row r="172" spans="1:8" s="231" customFormat="1" ht="12.75" customHeight="1">
      <c r="A172" s="654"/>
      <c r="B172" s="664"/>
      <c r="C172" s="570" t="s">
        <v>211</v>
      </c>
      <c r="D172" s="621" t="s">
        <v>205</v>
      </c>
      <c r="E172" s="861">
        <v>10</v>
      </c>
      <c r="F172" s="829">
        <v>250</v>
      </c>
      <c r="G172" s="827"/>
      <c r="H172" s="202"/>
    </row>
    <row r="173" spans="1:8" s="231" customFormat="1" ht="26.4">
      <c r="A173" s="654"/>
      <c r="B173" s="664"/>
      <c r="C173" s="570" t="s">
        <v>212</v>
      </c>
      <c r="D173" s="621" t="s">
        <v>205</v>
      </c>
      <c r="E173" s="861">
        <v>10</v>
      </c>
      <c r="F173" s="826">
        <v>300</v>
      </c>
      <c r="G173" s="827"/>
      <c r="H173" s="202"/>
    </row>
    <row r="174" spans="1:8" s="231" customFormat="1" ht="26.4">
      <c r="A174" s="654"/>
      <c r="B174" s="664"/>
      <c r="C174" s="570" t="s">
        <v>213</v>
      </c>
      <c r="D174" s="621" t="s">
        <v>205</v>
      </c>
      <c r="E174" s="861">
        <v>10</v>
      </c>
      <c r="F174" s="826">
        <v>480</v>
      </c>
      <c r="G174" s="827"/>
      <c r="H174" s="202"/>
    </row>
    <row r="175" spans="1:8" s="231" customFormat="1">
      <c r="A175" s="654"/>
      <c r="B175" s="664"/>
      <c r="C175" s="570"/>
      <c r="D175" s="621"/>
      <c r="E175" s="861"/>
      <c r="F175" s="829"/>
      <c r="G175" s="873"/>
      <c r="H175" s="202"/>
    </row>
    <row r="176" spans="1:8" s="231" customFormat="1">
      <c r="A176" s="654" t="s">
        <v>214</v>
      </c>
      <c r="B176" s="655">
        <v>8.8000000000000007</v>
      </c>
      <c r="C176" s="613" t="s">
        <v>215</v>
      </c>
      <c r="D176" s="621"/>
      <c r="E176" s="861"/>
      <c r="F176" s="826"/>
      <c r="G176" s="873"/>
      <c r="H176" s="202"/>
    </row>
    <row r="177" spans="1:8" s="231" customFormat="1" ht="52.8">
      <c r="A177" s="654" t="s">
        <v>216</v>
      </c>
      <c r="B177" s="659"/>
      <c r="C177" s="570" t="s">
        <v>217</v>
      </c>
      <c r="D177" s="621" t="s">
        <v>58</v>
      </c>
      <c r="E177" s="861">
        <v>1</v>
      </c>
      <c r="F177" s="826">
        <v>50000</v>
      </c>
      <c r="G177" s="827"/>
      <c r="H177" s="202"/>
    </row>
    <row r="178" spans="1:8" s="231" customFormat="1">
      <c r="A178" s="654"/>
      <c r="B178" s="659"/>
      <c r="C178" s="570"/>
      <c r="D178" s="621"/>
      <c r="E178" s="861"/>
      <c r="F178" s="826"/>
      <c r="G178" s="873"/>
      <c r="H178" s="202"/>
    </row>
    <row r="179" spans="1:8" s="231" customFormat="1">
      <c r="A179" s="654"/>
      <c r="B179" s="659"/>
      <c r="C179" s="570" t="s">
        <v>218</v>
      </c>
      <c r="D179" s="621"/>
      <c r="E179" s="861"/>
      <c r="F179" s="826"/>
      <c r="G179" s="873"/>
      <c r="H179" s="202"/>
    </row>
    <row r="180" spans="1:8" s="231" customFormat="1">
      <c r="A180" s="654"/>
      <c r="B180" s="659"/>
      <c r="C180" s="570"/>
      <c r="D180" s="621"/>
      <c r="E180" s="861"/>
      <c r="F180" s="826"/>
      <c r="G180" s="873"/>
      <c r="H180" s="202"/>
    </row>
    <row r="181" spans="1:8" s="231" customFormat="1">
      <c r="A181" s="654" t="s">
        <v>219</v>
      </c>
      <c r="B181" s="659"/>
      <c r="C181" s="570" t="s">
        <v>220</v>
      </c>
      <c r="D181" s="828" t="s">
        <v>221</v>
      </c>
      <c r="E181" s="828">
        <v>1</v>
      </c>
      <c r="F181" s="864">
        <v>10000</v>
      </c>
      <c r="G181" s="827">
        <v>12500</v>
      </c>
      <c r="H181" s="202">
        <f>G181</f>
        <v>12500</v>
      </c>
    </row>
    <row r="182" spans="1:8" s="231" customFormat="1">
      <c r="A182" s="667"/>
      <c r="B182" s="656"/>
      <c r="C182" s="859"/>
      <c r="D182" s="853"/>
      <c r="E182" s="828"/>
      <c r="F182" s="854"/>
      <c r="G182" s="873"/>
      <c r="H182" s="202"/>
    </row>
    <row r="183" spans="1:8" s="231" customFormat="1">
      <c r="A183" s="654" t="s">
        <v>222</v>
      </c>
      <c r="B183" s="659"/>
      <c r="C183" s="570" t="s">
        <v>223</v>
      </c>
      <c r="D183" s="621" t="s">
        <v>4</v>
      </c>
      <c r="E183" s="861">
        <f>H181</f>
        <v>12500</v>
      </c>
      <c r="F183" s="826">
        <v>1000</v>
      </c>
      <c r="G183" s="827"/>
      <c r="H183" s="202"/>
    </row>
    <row r="184" spans="1:8" s="231" customFormat="1">
      <c r="A184" s="654"/>
      <c r="B184" s="659"/>
      <c r="C184" s="570"/>
      <c r="D184" s="621"/>
      <c r="E184" s="861"/>
      <c r="F184" s="826"/>
      <c r="G184" s="873"/>
      <c r="H184" s="202"/>
    </row>
    <row r="185" spans="1:8" s="231" customFormat="1" ht="26.4">
      <c r="A185" s="654" t="s">
        <v>224</v>
      </c>
      <c r="B185" s="659"/>
      <c r="C185" s="570" t="s">
        <v>225</v>
      </c>
      <c r="D185" s="621" t="s">
        <v>226</v>
      </c>
      <c r="E185" s="861">
        <v>10</v>
      </c>
      <c r="F185" s="826">
        <v>1400</v>
      </c>
      <c r="G185" s="827"/>
      <c r="H185" s="202"/>
    </row>
    <row r="186" spans="1:8" s="231" customFormat="1">
      <c r="A186" s="654"/>
      <c r="B186" s="659"/>
      <c r="C186" s="570"/>
      <c r="D186" s="621"/>
      <c r="E186" s="861"/>
      <c r="F186" s="826"/>
      <c r="G186" s="873"/>
      <c r="H186" s="202"/>
    </row>
    <row r="187" spans="1:8" s="231" customFormat="1">
      <c r="A187" s="654" t="s">
        <v>227</v>
      </c>
      <c r="B187" s="659"/>
      <c r="C187" s="570" t="s">
        <v>228</v>
      </c>
      <c r="D187" s="621" t="s">
        <v>229</v>
      </c>
      <c r="E187" s="861">
        <v>100</v>
      </c>
      <c r="F187" s="826">
        <v>150</v>
      </c>
      <c r="G187" s="827"/>
      <c r="H187" s="202"/>
    </row>
    <row r="188" spans="1:8" s="231" customFormat="1">
      <c r="A188" s="654"/>
      <c r="B188" s="659"/>
      <c r="C188" s="570"/>
      <c r="D188" s="621"/>
      <c r="E188" s="861"/>
      <c r="F188" s="826"/>
      <c r="G188" s="873"/>
      <c r="H188" s="202"/>
    </row>
    <row r="189" spans="1:8" s="231" customFormat="1">
      <c r="A189" s="654" t="s">
        <v>230</v>
      </c>
      <c r="B189" s="659"/>
      <c r="C189" s="570" t="s">
        <v>231</v>
      </c>
      <c r="D189" s="828" t="s">
        <v>221</v>
      </c>
      <c r="E189" s="828">
        <v>1</v>
      </c>
      <c r="F189" s="864">
        <v>75000</v>
      </c>
      <c r="G189" s="827">
        <v>93750</v>
      </c>
      <c r="H189" s="202">
        <f>G189*E189</f>
        <v>93750</v>
      </c>
    </row>
    <row r="190" spans="1:8" s="231" customFormat="1">
      <c r="A190" s="654"/>
      <c r="B190" s="659"/>
      <c r="C190" s="570"/>
      <c r="D190" s="621"/>
      <c r="E190" s="828"/>
      <c r="F190" s="864"/>
      <c r="G190" s="873"/>
      <c r="H190" s="202"/>
    </row>
    <row r="191" spans="1:8" s="231" customFormat="1">
      <c r="A191" s="654" t="s">
        <v>232</v>
      </c>
      <c r="B191" s="659"/>
      <c r="C191" s="570" t="s">
        <v>233</v>
      </c>
      <c r="D191" s="621" t="s">
        <v>4</v>
      </c>
      <c r="E191" s="861">
        <f>H189</f>
        <v>93750</v>
      </c>
      <c r="F191" s="862">
        <v>0.1</v>
      </c>
      <c r="G191" s="873"/>
      <c r="H191" s="202"/>
    </row>
    <row r="192" spans="1:8" s="231" customFormat="1">
      <c r="A192" s="645"/>
      <c r="B192" s="852"/>
      <c r="C192" s="570"/>
      <c r="D192" s="621"/>
      <c r="E192" s="861"/>
      <c r="F192" s="826"/>
      <c r="G192" s="827"/>
      <c r="H192" s="202"/>
    </row>
    <row r="193" spans="1:8" s="943" customFormat="1">
      <c r="A193" s="645" t="s">
        <v>234</v>
      </c>
      <c r="B193" s="852"/>
      <c r="C193" s="570" t="s">
        <v>235</v>
      </c>
      <c r="D193" s="621"/>
      <c r="E193" s="828">
        <v>1</v>
      </c>
      <c r="F193" s="864">
        <v>6566101.4051673505</v>
      </c>
      <c r="G193" s="944"/>
      <c r="H193" s="942"/>
    </row>
    <row r="194" spans="1:8" s="231" customFormat="1">
      <c r="A194" s="645"/>
      <c r="B194" s="852"/>
      <c r="C194" s="570" t="s">
        <v>236</v>
      </c>
      <c r="D194" s="621" t="s">
        <v>4</v>
      </c>
      <c r="E194" s="881">
        <v>0.1</v>
      </c>
      <c r="F194" s="826">
        <v>8207626.7564591877</v>
      </c>
      <c r="G194" s="882"/>
      <c r="H194" s="202"/>
    </row>
    <row r="195" spans="1:8" s="231" customFormat="1">
      <c r="A195" s="645"/>
      <c r="B195" s="852"/>
      <c r="C195" s="570"/>
      <c r="D195" s="621"/>
      <c r="E195" s="861"/>
      <c r="F195" s="826"/>
      <c r="G195" s="827"/>
      <c r="H195" s="202"/>
    </row>
    <row r="196" spans="1:8" s="231" customFormat="1">
      <c r="A196" s="645"/>
      <c r="B196" s="570"/>
      <c r="C196" s="570"/>
      <c r="D196" s="621"/>
      <c r="E196" s="861"/>
      <c r="F196" s="826"/>
      <c r="G196" s="827"/>
      <c r="H196" s="202"/>
    </row>
    <row r="197" spans="1:8" s="231" customFormat="1">
      <c r="A197" s="645"/>
      <c r="B197" s="852"/>
      <c r="C197" s="570"/>
      <c r="D197" s="621"/>
      <c r="E197" s="861"/>
      <c r="F197" s="829"/>
      <c r="G197" s="880"/>
      <c r="H197" s="202"/>
    </row>
    <row r="198" spans="1:8" s="231" customFormat="1">
      <c r="A198" s="645"/>
      <c r="B198" s="852"/>
      <c r="C198" s="570"/>
      <c r="D198" s="621"/>
      <c r="E198" s="861"/>
      <c r="F198" s="829"/>
      <c r="G198" s="880"/>
      <c r="H198" s="202"/>
    </row>
    <row r="199" spans="1:8" s="231" customFormat="1">
      <c r="A199" s="645"/>
      <c r="B199" s="852"/>
      <c r="C199" s="570"/>
      <c r="D199" s="621"/>
      <c r="E199" s="861"/>
      <c r="F199" s="829"/>
      <c r="G199" s="880"/>
      <c r="H199" s="202"/>
    </row>
    <row r="200" spans="1:8" s="231" customFormat="1">
      <c r="A200" s="645"/>
      <c r="B200" s="570"/>
      <c r="C200" s="618"/>
      <c r="D200" s="621"/>
      <c r="E200" s="861"/>
      <c r="F200" s="826"/>
      <c r="G200" s="827"/>
      <c r="H200" s="202"/>
    </row>
    <row r="201" spans="1:8" s="231" customFormat="1">
      <c r="A201" s="645"/>
      <c r="B201" s="570"/>
      <c r="C201" s="570"/>
      <c r="D201" s="621"/>
      <c r="E201" s="861"/>
      <c r="F201" s="826"/>
      <c r="G201" s="827"/>
      <c r="H201" s="202"/>
    </row>
    <row r="202" spans="1:8" s="231" customFormat="1">
      <c r="A202" s="645"/>
      <c r="B202" s="570"/>
      <c r="C202" s="570"/>
      <c r="D202" s="621"/>
      <c r="E202" s="861"/>
      <c r="F202" s="826"/>
      <c r="G202" s="827"/>
      <c r="H202" s="202"/>
    </row>
    <row r="203" spans="1:8" s="231" customFormat="1">
      <c r="A203" s="645"/>
      <c r="B203" s="570"/>
      <c r="C203" s="570"/>
      <c r="D203" s="621"/>
      <c r="E203" s="861"/>
      <c r="F203" s="826"/>
      <c r="G203" s="827"/>
      <c r="H203" s="202"/>
    </row>
    <row r="204" spans="1:8" ht="10.5" customHeight="1">
      <c r="A204" s="166"/>
      <c r="B204" s="93"/>
      <c r="C204" s="3"/>
      <c r="D204" s="623"/>
      <c r="E204" s="624"/>
      <c r="F204" s="625"/>
      <c r="G204" s="625"/>
      <c r="H204" s="626"/>
    </row>
    <row r="205" spans="1:8">
      <c r="A205" s="167"/>
      <c r="B205" s="94" t="s">
        <v>237</v>
      </c>
      <c r="C205" s="5"/>
      <c r="D205" s="627"/>
      <c r="E205" s="628"/>
      <c r="F205" s="629" t="s">
        <v>7</v>
      </c>
      <c r="G205" s="629" t="s">
        <v>7</v>
      </c>
      <c r="H205" s="630"/>
    </row>
    <row r="206" spans="1:8" ht="13.8" thickBot="1">
      <c r="A206" s="168"/>
      <c r="B206" s="183"/>
      <c r="C206" s="170"/>
      <c r="D206" s="631"/>
      <c r="E206" s="632"/>
      <c r="F206" s="633"/>
      <c r="G206" s="633"/>
      <c r="H206" s="634"/>
    </row>
  </sheetData>
  <printOptions horizontalCentered="1" gridLinesSet="0"/>
  <pageMargins left="0.31496062992125984" right="3.937007874015748E-2" top="0.51181102362204722" bottom="0.31496062992125984" header="0" footer="0"/>
  <pageSetup paperSize="9" scale="89" firstPageNumber="155" orientation="portrait" useFirstPageNumber="1" r:id="rId1"/>
  <headerFooter alignWithMargins="0">
    <oddHeader>&amp;RJW14040: CONSTRUCTION OF A 2.25ML WATER TOWER IN ROBERTVILLE</oddHeader>
    <oddFooter>&amp;C&amp;P</oddFooter>
  </headerFooter>
  <rowBreaks count="3" manualBreakCount="3">
    <brk id="49" max="6" man="1"/>
    <brk id="97" max="6" man="1"/>
    <brk id="15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showGridLines="0" view="pageBreakPreview" topLeftCell="B21" zoomScaleNormal="100" zoomScaleSheetLayoutView="100" workbookViewId="0">
      <selection activeCell="K46" sqref="K46"/>
    </sheetView>
  </sheetViews>
  <sheetFormatPr defaultColWidth="9.109375" defaultRowHeight="13.2"/>
  <cols>
    <col min="1" max="1" width="7.6640625" style="39" customWidth="1"/>
    <col min="2" max="2" width="11.109375" style="39" customWidth="1"/>
    <col min="3" max="3" width="36.6640625" style="39" customWidth="1"/>
    <col min="4" max="4" width="7.6640625" style="63" customWidth="1"/>
    <col min="5" max="5" width="10.6640625" style="101" customWidth="1"/>
    <col min="6" max="6" width="12.6640625" style="713" hidden="1" customWidth="1"/>
    <col min="7" max="7" width="12.6640625" style="713" customWidth="1"/>
    <col min="8" max="8" width="15.6640625" style="799" customWidth="1"/>
    <col min="9" max="9" width="2.44140625" style="36" customWidth="1"/>
    <col min="10" max="16384" width="9.109375" style="36"/>
  </cols>
  <sheetData>
    <row r="1" spans="1:8" ht="13.8" thickBot="1">
      <c r="A1" s="197"/>
      <c r="B1" s="197"/>
      <c r="C1" s="197"/>
      <c r="D1" s="198"/>
      <c r="E1" s="199"/>
      <c r="F1" s="706"/>
      <c r="G1" s="706"/>
      <c r="H1" s="793"/>
    </row>
    <row r="2" spans="1:8" ht="28.95" customHeight="1" thickBot="1">
      <c r="A2" s="185" t="s">
        <v>42</v>
      </c>
      <c r="B2" s="186" t="s">
        <v>43</v>
      </c>
      <c r="C2" s="186" t="s">
        <v>44</v>
      </c>
      <c r="D2" s="186" t="s">
        <v>45</v>
      </c>
      <c r="E2" s="187" t="s">
        <v>46</v>
      </c>
      <c r="F2" s="188" t="s">
        <v>47</v>
      </c>
      <c r="G2" s="694" t="s">
        <v>260</v>
      </c>
      <c r="H2" s="189" t="s">
        <v>49</v>
      </c>
    </row>
    <row r="3" spans="1:8" ht="13.8" thickTop="1">
      <c r="A3" s="190"/>
      <c r="B3" s="38"/>
      <c r="D3" s="62"/>
      <c r="E3" s="100"/>
      <c r="F3" s="714"/>
      <c r="G3" s="707"/>
      <c r="H3" s="794"/>
    </row>
    <row r="4" spans="1:8" ht="26.4">
      <c r="A4" s="190"/>
      <c r="B4" s="37" t="s">
        <v>261</v>
      </c>
      <c r="C4" s="37" t="s">
        <v>262</v>
      </c>
      <c r="G4" s="708"/>
      <c r="H4" s="795"/>
    </row>
    <row r="5" spans="1:8">
      <c r="A5" s="191"/>
      <c r="B5" s="38"/>
      <c r="D5" s="62"/>
      <c r="E5" s="100"/>
      <c r="F5" s="714"/>
      <c r="G5" s="707"/>
      <c r="H5" s="794"/>
    </row>
    <row r="6" spans="1:8">
      <c r="A6" s="190" t="s">
        <v>263</v>
      </c>
      <c r="B6" s="39" t="s">
        <v>264</v>
      </c>
      <c r="C6" s="39" t="s">
        <v>265</v>
      </c>
      <c r="D6" s="146"/>
      <c r="E6" s="147"/>
      <c r="F6" s="714"/>
      <c r="G6" s="707"/>
      <c r="H6" s="794"/>
    </row>
    <row r="7" spans="1:8" ht="27" customHeight="1">
      <c r="A7" s="190"/>
      <c r="B7" s="39" t="s">
        <v>266</v>
      </c>
      <c r="C7" s="37" t="s">
        <v>267</v>
      </c>
      <c r="D7" s="146"/>
      <c r="E7" s="147"/>
      <c r="F7" s="714"/>
      <c r="G7" s="709"/>
      <c r="H7" s="202"/>
    </row>
    <row r="8" spans="1:8" ht="26.4">
      <c r="A8" s="190"/>
      <c r="C8" s="697" t="s">
        <v>268</v>
      </c>
      <c r="D8" s="146" t="s">
        <v>226</v>
      </c>
      <c r="E8" s="147">
        <v>228</v>
      </c>
      <c r="F8" s="790">
        <v>0</v>
      </c>
      <c r="G8" s="698"/>
      <c r="H8" s="791"/>
    </row>
    <row r="9" spans="1:8">
      <c r="A9" s="190"/>
      <c r="C9" s="39" t="s">
        <v>269</v>
      </c>
      <c r="D9" s="146" t="s">
        <v>226</v>
      </c>
      <c r="E9" s="147">
        <v>353</v>
      </c>
      <c r="F9" s="715">
        <v>250</v>
      </c>
      <c r="G9" s="698"/>
      <c r="H9" s="791"/>
    </row>
    <row r="10" spans="1:8">
      <c r="A10" s="193"/>
      <c r="D10" s="146"/>
      <c r="E10" s="147"/>
      <c r="F10" s="715"/>
      <c r="G10" s="710"/>
      <c r="H10" s="792"/>
    </row>
    <row r="11" spans="1:8">
      <c r="A11" s="190" t="s">
        <v>270</v>
      </c>
      <c r="B11" s="39" t="s">
        <v>271</v>
      </c>
      <c r="C11" s="37" t="s">
        <v>272</v>
      </c>
      <c r="D11" s="146"/>
      <c r="E11" s="147"/>
      <c r="F11" s="715"/>
      <c r="G11" s="710"/>
      <c r="H11" s="202"/>
    </row>
    <row r="12" spans="1:8">
      <c r="A12" s="190"/>
      <c r="C12" s="39" t="s">
        <v>273</v>
      </c>
      <c r="D12" s="146" t="s">
        <v>226</v>
      </c>
      <c r="E12" s="147">
        <v>491.01461556465864</v>
      </c>
      <c r="F12" s="715">
        <v>300</v>
      </c>
      <c r="G12" s="698"/>
      <c r="H12" s="791"/>
    </row>
    <row r="13" spans="1:8">
      <c r="A13" s="190"/>
      <c r="C13" s="39" t="s">
        <v>269</v>
      </c>
      <c r="D13" s="146" t="s">
        <v>226</v>
      </c>
      <c r="E13" s="147">
        <v>140.52412000000001</v>
      </c>
      <c r="F13" s="715">
        <v>300</v>
      </c>
      <c r="G13" s="698"/>
      <c r="H13" s="791"/>
    </row>
    <row r="14" spans="1:8" ht="14.25" customHeight="1">
      <c r="A14" s="193"/>
      <c r="D14" s="146"/>
      <c r="E14" s="147"/>
      <c r="F14" s="715"/>
      <c r="G14" s="710"/>
      <c r="H14" s="792"/>
    </row>
    <row r="15" spans="1:8" ht="26.4">
      <c r="A15" s="190" t="s">
        <v>274</v>
      </c>
      <c r="B15" s="39" t="s">
        <v>275</v>
      </c>
      <c r="C15" s="37" t="s">
        <v>276</v>
      </c>
      <c r="D15" s="146"/>
      <c r="E15" s="147"/>
      <c r="F15" s="715"/>
      <c r="G15" s="710"/>
      <c r="H15" s="202"/>
    </row>
    <row r="16" spans="1:8">
      <c r="A16" s="190"/>
      <c r="C16" s="39" t="s">
        <v>277</v>
      </c>
      <c r="D16" s="146" t="s">
        <v>226</v>
      </c>
      <c r="E16" s="147">
        <v>181.88081033469879</v>
      </c>
      <c r="F16" s="715">
        <v>400</v>
      </c>
      <c r="G16" s="698"/>
      <c r="H16" s="791"/>
    </row>
    <row r="17" spans="1:8">
      <c r="A17" s="190"/>
      <c r="C17" s="39" t="s">
        <v>278</v>
      </c>
      <c r="D17" s="146" t="s">
        <v>226</v>
      </c>
      <c r="E17" s="147">
        <v>60.626936778232938</v>
      </c>
      <c r="F17" s="715">
        <v>600</v>
      </c>
      <c r="G17" s="698"/>
      <c r="H17" s="791"/>
    </row>
    <row r="18" spans="1:8" s="88" customFormat="1" ht="12.75" customHeight="1">
      <c r="A18" s="190"/>
      <c r="B18" s="39"/>
      <c r="C18" s="39"/>
      <c r="D18" s="146"/>
      <c r="E18" s="147"/>
      <c r="F18" s="715"/>
      <c r="G18" s="710"/>
      <c r="H18" s="202"/>
    </row>
    <row r="19" spans="1:8" s="88" customFormat="1" ht="26.4">
      <c r="A19" s="190" t="s">
        <v>279</v>
      </c>
      <c r="B19" s="39" t="s">
        <v>280</v>
      </c>
      <c r="C19" s="37" t="s">
        <v>276</v>
      </c>
      <c r="D19" s="146"/>
      <c r="E19" s="147"/>
      <c r="F19" s="715"/>
      <c r="G19" s="710"/>
      <c r="H19" s="202"/>
    </row>
    <row r="20" spans="1:8" ht="66">
      <c r="A20" s="190"/>
      <c r="C20" s="39" t="s">
        <v>281</v>
      </c>
      <c r="D20" s="146" t="s">
        <v>226</v>
      </c>
      <c r="E20" s="147">
        <v>20</v>
      </c>
      <c r="F20" s="715">
        <v>250</v>
      </c>
      <c r="G20" s="698"/>
      <c r="H20" s="791"/>
    </row>
    <row r="21" spans="1:8" s="88" customFormat="1">
      <c r="A21" s="164"/>
      <c r="B21" s="98"/>
      <c r="C21" s="99"/>
      <c r="D21" s="128"/>
      <c r="E21" s="147"/>
      <c r="F21" s="715"/>
      <c r="G21" s="710"/>
      <c r="H21" s="202"/>
    </row>
    <row r="22" spans="1:8" s="88" customFormat="1">
      <c r="A22" s="190" t="s">
        <v>282</v>
      </c>
      <c r="B22" s="39"/>
      <c r="C22" s="39" t="s">
        <v>283</v>
      </c>
      <c r="D22" s="146"/>
      <c r="E22" s="147"/>
      <c r="F22" s="715"/>
      <c r="G22" s="710"/>
      <c r="H22" s="202"/>
    </row>
    <row r="23" spans="1:8" s="88" customFormat="1" ht="26.25" customHeight="1">
      <c r="A23" s="164" t="s">
        <v>284</v>
      </c>
      <c r="B23" s="98" t="s">
        <v>285</v>
      </c>
      <c r="C23" s="12" t="s">
        <v>286</v>
      </c>
      <c r="D23" s="128"/>
      <c r="E23" s="147"/>
      <c r="F23" s="715"/>
      <c r="G23" s="710"/>
      <c r="H23" s="202"/>
    </row>
    <row r="24" spans="1:8" s="88" customFormat="1">
      <c r="A24" s="164"/>
      <c r="B24" s="98"/>
      <c r="C24" s="10" t="s">
        <v>287</v>
      </c>
      <c r="D24" s="128" t="s">
        <v>226</v>
      </c>
      <c r="E24" s="147">
        <v>30</v>
      </c>
      <c r="F24" s="715">
        <v>300</v>
      </c>
      <c r="G24" s="698"/>
      <c r="H24" s="791"/>
    </row>
    <row r="25" spans="1:8" ht="12.75" customHeight="1">
      <c r="A25" s="164"/>
      <c r="B25" s="98"/>
      <c r="C25" s="10" t="s">
        <v>288</v>
      </c>
      <c r="D25" s="128" t="s">
        <v>226</v>
      </c>
      <c r="E25" s="147">
        <v>30</v>
      </c>
      <c r="F25" s="715">
        <v>300</v>
      </c>
      <c r="G25" s="698"/>
      <c r="H25" s="791"/>
    </row>
    <row r="26" spans="1:8" ht="15" customHeight="1">
      <c r="A26" s="190"/>
      <c r="D26" s="146"/>
      <c r="E26" s="147"/>
      <c r="F26" s="715"/>
      <c r="G26" s="710"/>
      <c r="H26" s="202"/>
    </row>
    <row r="27" spans="1:8" s="88" customFormat="1" ht="12.75" customHeight="1">
      <c r="A27" s="190" t="s">
        <v>289</v>
      </c>
      <c r="B27" s="39"/>
      <c r="C27" s="37" t="s">
        <v>290</v>
      </c>
      <c r="D27" s="146"/>
      <c r="E27" s="147"/>
      <c r="F27" s="715"/>
      <c r="G27" s="710"/>
      <c r="H27" s="202"/>
    </row>
    <row r="28" spans="1:8">
      <c r="A28" s="190"/>
      <c r="B28" s="39" t="s">
        <v>291</v>
      </c>
      <c r="C28" s="39" t="s">
        <v>292</v>
      </c>
      <c r="D28" s="128" t="s">
        <v>226</v>
      </c>
      <c r="E28" s="147">
        <v>113.7675</v>
      </c>
      <c r="F28" s="715">
        <v>300</v>
      </c>
      <c r="G28" s="698"/>
      <c r="H28" s="791"/>
    </row>
    <row r="29" spans="1:8" s="359" customFormat="1" ht="12.75" customHeight="1">
      <c r="A29" s="193"/>
      <c r="B29" s="39"/>
      <c r="C29" s="39"/>
      <c r="D29" s="146"/>
      <c r="E29" s="147"/>
      <c r="F29" s="715"/>
      <c r="G29" s="710"/>
      <c r="H29" s="202"/>
    </row>
    <row r="30" spans="1:8" s="359" customFormat="1" ht="12.75" customHeight="1">
      <c r="A30" s="190" t="s">
        <v>293</v>
      </c>
      <c r="B30" s="39"/>
      <c r="C30" s="651" t="s">
        <v>294</v>
      </c>
      <c r="D30" s="501"/>
      <c r="E30" s="147"/>
      <c r="F30" s="715"/>
      <c r="G30" s="710"/>
      <c r="H30" s="202"/>
    </row>
    <row r="31" spans="1:8">
      <c r="A31" s="190"/>
      <c r="B31" s="39" t="s">
        <v>295</v>
      </c>
      <c r="C31" s="39" t="s">
        <v>296</v>
      </c>
      <c r="D31" s="128" t="s">
        <v>226</v>
      </c>
      <c r="E31" s="147">
        <f>E9</f>
        <v>353</v>
      </c>
      <c r="F31" s="715">
        <v>250</v>
      </c>
      <c r="G31" s="698"/>
      <c r="H31" s="791"/>
    </row>
    <row r="32" spans="1:8" ht="39.6">
      <c r="A32" s="190"/>
      <c r="B32" s="39" t="s">
        <v>297</v>
      </c>
      <c r="C32" s="39" t="s">
        <v>298</v>
      </c>
      <c r="D32" s="128" t="s">
        <v>226</v>
      </c>
      <c r="E32" s="147">
        <f>E13+E12</f>
        <v>631.53873556465862</v>
      </c>
      <c r="F32" s="715">
        <v>0</v>
      </c>
      <c r="G32" s="709"/>
      <c r="H32" s="791"/>
    </row>
    <row r="33" spans="1:8">
      <c r="A33" s="190"/>
      <c r="C33" s="648"/>
      <c r="D33" s="649"/>
      <c r="E33" s="650"/>
      <c r="F33" s="715"/>
      <c r="G33" s="710"/>
      <c r="H33" s="202"/>
    </row>
    <row r="34" spans="1:8" ht="14.25" customHeight="1">
      <c r="A34" s="193" t="s">
        <v>299</v>
      </c>
      <c r="C34" s="37" t="s">
        <v>300</v>
      </c>
      <c r="D34" s="146"/>
      <c r="E34" s="147"/>
      <c r="F34" s="715"/>
      <c r="G34" s="710"/>
      <c r="H34" s="202"/>
    </row>
    <row r="35" spans="1:8" ht="28.5" customHeight="1">
      <c r="A35" s="190"/>
      <c r="B35" s="39" t="s">
        <v>301</v>
      </c>
      <c r="C35" s="39" t="s">
        <v>302</v>
      </c>
      <c r="D35" s="128" t="s">
        <v>226</v>
      </c>
      <c r="E35" s="147">
        <v>1517</v>
      </c>
      <c r="F35" s="715">
        <v>0</v>
      </c>
      <c r="G35" s="709"/>
      <c r="H35" s="791"/>
    </row>
    <row r="36" spans="1:8" ht="14.25" customHeight="1">
      <c r="A36" s="646"/>
      <c r="B36" s="647"/>
      <c r="C36" s="37"/>
      <c r="D36" s="146"/>
      <c r="E36" s="147"/>
      <c r="G36" s="710"/>
      <c r="H36" s="791"/>
    </row>
    <row r="37" spans="1:8" ht="14.25" customHeight="1">
      <c r="A37" s="646"/>
      <c r="B37" s="647"/>
      <c r="C37" s="37"/>
      <c r="D37" s="146"/>
      <c r="E37" s="147"/>
      <c r="G37" s="710"/>
      <c r="H37" s="202"/>
    </row>
    <row r="38" spans="1:8" ht="14.25" customHeight="1">
      <c r="A38" s="190"/>
      <c r="C38" s="37"/>
      <c r="D38" s="146"/>
      <c r="E38" s="147"/>
      <c r="G38" s="710"/>
      <c r="H38" s="202"/>
    </row>
    <row r="39" spans="1:8" ht="14.25" customHeight="1">
      <c r="A39" s="190"/>
      <c r="C39" s="37"/>
      <c r="D39" s="146"/>
      <c r="E39" s="147"/>
      <c r="G39" s="710"/>
      <c r="H39" s="202"/>
    </row>
    <row r="40" spans="1:8" ht="14.25" customHeight="1">
      <c r="A40" s="190"/>
      <c r="B40" s="652"/>
      <c r="C40" s="37"/>
      <c r="D40" s="146"/>
      <c r="E40" s="147"/>
      <c r="G40" s="710"/>
      <c r="H40" s="202"/>
    </row>
    <row r="41" spans="1:8" ht="14.25" customHeight="1">
      <c r="A41" s="190"/>
      <c r="B41" s="652"/>
      <c r="C41" s="37"/>
      <c r="D41" s="146"/>
      <c r="E41" s="147"/>
      <c r="G41" s="710"/>
      <c r="H41" s="202"/>
    </row>
    <row r="42" spans="1:8" ht="14.25" customHeight="1">
      <c r="A42" s="190"/>
      <c r="B42" s="652"/>
      <c r="C42" s="37"/>
      <c r="D42" s="146"/>
      <c r="E42" s="147"/>
      <c r="G42" s="710"/>
      <c r="H42" s="202"/>
    </row>
    <row r="43" spans="1:8" ht="14.25" customHeight="1">
      <c r="A43" s="190"/>
      <c r="C43" s="37"/>
      <c r="D43" s="146"/>
      <c r="E43" s="147"/>
      <c r="G43" s="710"/>
      <c r="H43" s="202"/>
    </row>
    <row r="44" spans="1:8">
      <c r="A44" s="190"/>
      <c r="C44" s="37"/>
      <c r="D44" s="146"/>
      <c r="E44" s="147"/>
      <c r="G44" s="710"/>
      <c r="H44" s="202"/>
    </row>
    <row r="45" spans="1:8" ht="12.75" customHeight="1">
      <c r="A45" s="190"/>
      <c r="C45" s="37"/>
      <c r="D45" s="146"/>
      <c r="E45" s="147"/>
      <c r="G45" s="710"/>
      <c r="H45" s="202"/>
    </row>
    <row r="46" spans="1:8">
      <c r="A46" s="193"/>
      <c r="D46" s="146"/>
      <c r="E46" s="147"/>
      <c r="G46" s="710"/>
      <c r="H46" s="202"/>
    </row>
    <row r="47" spans="1:8">
      <c r="A47" s="193"/>
      <c r="D47" s="146"/>
      <c r="E47" s="147"/>
      <c r="G47" s="710"/>
      <c r="H47" s="202"/>
    </row>
    <row r="48" spans="1:8">
      <c r="A48" s="190"/>
      <c r="G48" s="708"/>
      <c r="H48" s="795"/>
    </row>
    <row r="49" spans="1:8">
      <c r="A49" s="194"/>
      <c r="B49" s="64"/>
      <c r="C49" s="64"/>
      <c r="D49" s="65"/>
      <c r="E49" s="102"/>
      <c r="F49" s="711"/>
      <c r="G49" s="711"/>
      <c r="H49" s="796"/>
    </row>
    <row r="50" spans="1:8">
      <c r="A50" s="195"/>
      <c r="B50" s="40" t="s">
        <v>303</v>
      </c>
      <c r="C50" s="104"/>
      <c r="D50" s="66"/>
      <c r="E50" s="103"/>
      <c r="F50" s="712" t="s">
        <v>7</v>
      </c>
      <c r="G50" s="962" t="s">
        <v>7</v>
      </c>
      <c r="H50" s="797"/>
    </row>
    <row r="51" spans="1:8" ht="13.8" thickBot="1">
      <c r="A51" s="196"/>
      <c r="B51" s="197"/>
      <c r="C51" s="197"/>
      <c r="D51" s="198"/>
      <c r="E51" s="199"/>
      <c r="F51" s="706"/>
      <c r="G51" s="706"/>
      <c r="H51" s="798"/>
    </row>
  </sheetData>
  <phoneticPr fontId="0" type="noConversion"/>
  <printOptions horizontalCentered="1" gridLinesSet="0"/>
  <pageMargins left="0.31496062992125984" right="3.937007874015748E-2" top="0.31496062992125984" bottom="0.31496062992125984" header="0" footer="0"/>
  <pageSetup paperSize="9" scale="89" firstPageNumber="160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2"/>
  <sheetViews>
    <sheetView showGridLines="0" view="pageBreakPreview" topLeftCell="A21" zoomScaleNormal="100" zoomScaleSheetLayoutView="100" workbookViewId="0">
      <selection activeCell="O25" sqref="O25"/>
    </sheetView>
  </sheetViews>
  <sheetFormatPr defaultColWidth="9.109375" defaultRowHeight="13.2"/>
  <cols>
    <col min="1" max="1" width="7.6640625" style="19" customWidth="1"/>
    <col min="2" max="2" width="11.109375" style="19" customWidth="1"/>
    <col min="3" max="3" width="36.6640625" style="105" customWidth="1"/>
    <col min="4" max="4" width="7.6640625" style="56" customWidth="1"/>
    <col min="5" max="5" width="10.6640625" style="56" customWidth="1"/>
    <col min="6" max="6" width="12.6640625" style="57" hidden="1" customWidth="1"/>
    <col min="7" max="7" width="12.6640625" style="57" customWidth="1"/>
    <col min="8" max="8" width="15.6640625" style="61" customWidth="1"/>
    <col min="9" max="16384" width="9.109375" style="1"/>
  </cols>
  <sheetData>
    <row r="1" spans="1:9" s="676" customFormat="1" ht="13.8" thickBot="1">
      <c r="C1" s="677"/>
      <c r="D1" s="678"/>
      <c r="E1" s="678"/>
      <c r="F1" s="679"/>
      <c r="G1" s="679"/>
      <c r="H1" s="680"/>
    </row>
    <row r="2" spans="1:9" ht="28.5" customHeight="1" thickBot="1">
      <c r="A2" s="158" t="s">
        <v>42</v>
      </c>
      <c r="B2" s="159" t="s">
        <v>43</v>
      </c>
      <c r="C2" s="159" t="s">
        <v>44</v>
      </c>
      <c r="D2" s="159" t="s">
        <v>45</v>
      </c>
      <c r="E2" s="160" t="s">
        <v>46</v>
      </c>
      <c r="F2" s="226" t="s">
        <v>47</v>
      </c>
      <c r="G2" s="694" t="s">
        <v>48</v>
      </c>
      <c r="H2" s="161" t="s">
        <v>49</v>
      </c>
    </row>
    <row r="3" spans="1:9" ht="13.8" thickTop="1">
      <c r="A3" s="162"/>
      <c r="B3" s="6"/>
      <c r="C3" s="6"/>
      <c r="D3" s="6"/>
      <c r="E3" s="46"/>
      <c r="F3" s="47"/>
      <c r="G3" s="47"/>
      <c r="H3" s="174"/>
    </row>
    <row r="4" spans="1:9" s="8" customFormat="1" ht="26.4">
      <c r="A4" s="164"/>
      <c r="B4" s="12" t="s">
        <v>304</v>
      </c>
      <c r="C4" s="12" t="s">
        <v>305</v>
      </c>
      <c r="D4" s="18"/>
      <c r="E4" s="48"/>
      <c r="F4" s="42"/>
      <c r="G4" s="42"/>
      <c r="H4" s="201"/>
    </row>
    <row r="5" spans="1:9" s="8" customFormat="1">
      <c r="A5" s="164"/>
      <c r="B5" s="12"/>
      <c r="C5" s="12"/>
      <c r="D5" s="18"/>
      <c r="E5" s="48"/>
      <c r="F5" s="42"/>
      <c r="G5" s="42"/>
      <c r="H5" s="201"/>
    </row>
    <row r="6" spans="1:9" s="8" customFormat="1">
      <c r="A6" s="164" t="s">
        <v>306</v>
      </c>
      <c r="B6" s="10"/>
      <c r="C6" s="10" t="s">
        <v>265</v>
      </c>
      <c r="D6" s="18"/>
      <c r="E6" s="48"/>
      <c r="F6" s="42"/>
      <c r="G6" s="42"/>
      <c r="H6" s="201"/>
    </row>
    <row r="7" spans="1:9" ht="66">
      <c r="A7" s="164" t="s">
        <v>307</v>
      </c>
      <c r="B7" s="10" t="s">
        <v>308</v>
      </c>
      <c r="C7" s="13" t="s">
        <v>309</v>
      </c>
      <c r="D7" s="18"/>
      <c r="E7" s="48"/>
      <c r="F7" s="42"/>
      <c r="G7" s="42"/>
      <c r="H7" s="201"/>
    </row>
    <row r="8" spans="1:9" s="8" customFormat="1">
      <c r="A8" s="164"/>
      <c r="B8" s="10"/>
      <c r="C8" s="12" t="s">
        <v>310</v>
      </c>
      <c r="D8" s="18"/>
      <c r="E8" s="32"/>
      <c r="F8" s="42"/>
      <c r="G8" s="58"/>
      <c r="H8" s="200"/>
    </row>
    <row r="9" spans="1:9" s="8" customFormat="1">
      <c r="A9" s="163"/>
      <c r="B9" s="9" t="s">
        <v>73</v>
      </c>
      <c r="C9" s="10" t="s">
        <v>311</v>
      </c>
      <c r="D9" s="106" t="s">
        <v>312</v>
      </c>
      <c r="E9" s="107">
        <v>66</v>
      </c>
      <c r="F9" s="148">
        <v>200</v>
      </c>
      <c r="G9" s="698"/>
      <c r="H9" s="202"/>
      <c r="I9" s="1"/>
    </row>
    <row r="10" spans="1:9" s="8" customFormat="1">
      <c r="A10" s="163"/>
      <c r="B10" s="9" t="s">
        <v>73</v>
      </c>
      <c r="C10" s="10" t="s">
        <v>313</v>
      </c>
      <c r="D10" s="106" t="s">
        <v>312</v>
      </c>
      <c r="E10" s="107">
        <v>1021.9000000000001</v>
      </c>
      <c r="F10" s="148">
        <v>250</v>
      </c>
      <c r="G10" s="698"/>
      <c r="H10" s="202"/>
    </row>
    <row r="11" spans="1:9" s="8" customFormat="1">
      <c r="A11" s="163"/>
      <c r="B11" s="9" t="s">
        <v>73</v>
      </c>
      <c r="C11" s="99" t="s">
        <v>314</v>
      </c>
      <c r="D11" s="106" t="s">
        <v>312</v>
      </c>
      <c r="E11" s="107">
        <v>289.3</v>
      </c>
      <c r="F11" s="148">
        <v>300</v>
      </c>
      <c r="G11" s="698"/>
      <c r="H11" s="202"/>
    </row>
    <row r="12" spans="1:9" s="8" customFormat="1">
      <c r="A12" s="164"/>
      <c r="B12" s="10"/>
      <c r="C12" s="10"/>
      <c r="D12" s="128"/>
      <c r="E12" s="149"/>
      <c r="F12" s="148"/>
      <c r="G12" s="963"/>
      <c r="H12" s="202"/>
      <c r="I12" s="1"/>
    </row>
    <row r="13" spans="1:9" s="8" customFormat="1" ht="26.4">
      <c r="A13" s="165" t="s">
        <v>315</v>
      </c>
      <c r="B13" s="10" t="s">
        <v>271</v>
      </c>
      <c r="C13" s="12" t="s">
        <v>316</v>
      </c>
      <c r="D13" s="128"/>
      <c r="E13" s="129"/>
      <c r="F13" s="150"/>
      <c r="G13" s="696"/>
      <c r="H13" s="202"/>
      <c r="I13" s="1"/>
    </row>
    <row r="14" spans="1:9" s="8" customFormat="1">
      <c r="A14" s="668"/>
      <c r="B14" s="10"/>
      <c r="C14" s="10" t="s">
        <v>317</v>
      </c>
      <c r="D14" s="128" t="s">
        <v>226</v>
      </c>
      <c r="E14" s="129">
        <v>492</v>
      </c>
      <c r="F14" s="150">
        <v>200</v>
      </c>
      <c r="G14" s="698"/>
      <c r="H14" s="202"/>
      <c r="I14" s="1"/>
    </row>
    <row r="15" spans="1:9" s="8" customFormat="1">
      <c r="A15" s="668"/>
      <c r="B15" s="10"/>
      <c r="C15" s="10" t="s">
        <v>318</v>
      </c>
      <c r="D15" s="128" t="s">
        <v>226</v>
      </c>
      <c r="E15" s="129">
        <v>164</v>
      </c>
      <c r="F15" s="150">
        <v>600</v>
      </c>
      <c r="G15" s="698"/>
      <c r="H15" s="202"/>
      <c r="I15" s="1"/>
    </row>
    <row r="16" spans="1:9" s="8" customFormat="1">
      <c r="A16" s="668"/>
      <c r="B16" s="10"/>
      <c r="C16" s="10"/>
      <c r="D16" s="128"/>
      <c r="E16" s="129"/>
      <c r="F16" s="150"/>
      <c r="G16" s="696"/>
      <c r="H16" s="202"/>
      <c r="I16" s="1"/>
    </row>
    <row r="17" spans="1:8" s="8" customFormat="1" ht="26.4">
      <c r="A17" s="668" t="s">
        <v>319</v>
      </c>
      <c r="B17" s="10" t="s">
        <v>275</v>
      </c>
      <c r="C17" s="10" t="s">
        <v>320</v>
      </c>
      <c r="D17" s="128" t="s">
        <v>226</v>
      </c>
      <c r="E17" s="129">
        <v>65</v>
      </c>
      <c r="F17" s="150">
        <v>225</v>
      </c>
      <c r="G17" s="698"/>
      <c r="H17" s="202"/>
    </row>
    <row r="18" spans="1:8" s="8" customFormat="1">
      <c r="A18" s="163"/>
      <c r="B18" s="11"/>
      <c r="C18" s="99"/>
      <c r="D18" s="106"/>
      <c r="E18" s="106"/>
      <c r="F18" s="148"/>
      <c r="G18" s="963"/>
      <c r="H18" s="964"/>
    </row>
    <row r="19" spans="1:8" s="8" customFormat="1">
      <c r="A19" s="165" t="s">
        <v>321</v>
      </c>
      <c r="B19" s="10" t="s">
        <v>90</v>
      </c>
      <c r="C19" s="10" t="s">
        <v>322</v>
      </c>
      <c r="D19" s="128"/>
      <c r="E19" s="129"/>
      <c r="F19" s="150"/>
      <c r="G19" s="696"/>
      <c r="H19" s="202"/>
    </row>
    <row r="20" spans="1:8" s="8" customFormat="1" ht="24.75" customHeight="1">
      <c r="A20" s="165" t="s">
        <v>323</v>
      </c>
      <c r="B20" s="10" t="s">
        <v>324</v>
      </c>
      <c r="C20" s="12" t="s">
        <v>325</v>
      </c>
      <c r="D20" s="128"/>
      <c r="E20" s="129"/>
      <c r="F20" s="150"/>
      <c r="G20" s="696"/>
      <c r="H20" s="202"/>
    </row>
    <row r="21" spans="1:8" s="8" customFormat="1" ht="66">
      <c r="A21" s="165"/>
      <c r="B21" s="10"/>
      <c r="C21" s="10" t="s">
        <v>326</v>
      </c>
      <c r="D21" s="128" t="s">
        <v>226</v>
      </c>
      <c r="E21" s="129">
        <v>65</v>
      </c>
      <c r="F21" s="150">
        <v>250</v>
      </c>
      <c r="G21" s="698"/>
      <c r="H21" s="202"/>
    </row>
    <row r="22" spans="1:8" s="8" customFormat="1">
      <c r="A22" s="164"/>
      <c r="B22" s="10"/>
      <c r="C22" s="10"/>
      <c r="D22" s="128"/>
      <c r="E22" s="129"/>
      <c r="F22" s="150"/>
      <c r="G22" s="696"/>
      <c r="H22" s="202"/>
    </row>
    <row r="23" spans="1:8" s="952" customFormat="1" ht="26.4">
      <c r="A23" s="945" t="s">
        <v>327</v>
      </c>
      <c r="B23" s="946" t="s">
        <v>328</v>
      </c>
      <c r="C23" s="947" t="s">
        <v>329</v>
      </c>
      <c r="D23" s="948" t="s">
        <v>226</v>
      </c>
      <c r="E23" s="949">
        <v>10</v>
      </c>
      <c r="F23" s="950">
        <v>0</v>
      </c>
      <c r="G23" s="950"/>
      <c r="H23" s="951"/>
    </row>
    <row r="24" spans="1:8" s="8" customFormat="1" ht="13.8">
      <c r="A24" s="163"/>
      <c r="B24" s="15"/>
      <c r="C24" s="500"/>
      <c r="D24" s="643"/>
      <c r="E24" s="30"/>
      <c r="F24" s="31"/>
      <c r="G24" s="31"/>
      <c r="H24" s="180"/>
    </row>
    <row r="25" spans="1:8" s="952" customFormat="1" ht="26.4">
      <c r="A25" s="945" t="s">
        <v>330</v>
      </c>
      <c r="B25" s="946" t="s">
        <v>331</v>
      </c>
      <c r="C25" s="947" t="s">
        <v>332</v>
      </c>
      <c r="D25" s="948" t="s">
        <v>226</v>
      </c>
      <c r="E25" s="953">
        <v>15</v>
      </c>
      <c r="F25" s="954">
        <v>0</v>
      </c>
      <c r="G25" s="954"/>
      <c r="H25" s="955"/>
    </row>
    <row r="26" spans="1:8" s="8" customFormat="1">
      <c r="A26" s="163"/>
      <c r="B26" s="11"/>
      <c r="C26" s="99"/>
      <c r="D26" s="30"/>
      <c r="E26" s="30"/>
      <c r="F26" s="31"/>
      <c r="G26" s="31"/>
      <c r="H26" s="180"/>
    </row>
    <row r="27" spans="1:8" s="8" customFormat="1">
      <c r="A27" s="163"/>
      <c r="B27" s="11"/>
      <c r="C27" s="99"/>
      <c r="D27" s="30"/>
      <c r="E27" s="30"/>
      <c r="F27" s="31"/>
      <c r="G27" s="31"/>
      <c r="H27" s="180"/>
    </row>
    <row r="28" spans="1:8" s="8" customFormat="1">
      <c r="A28" s="163"/>
      <c r="B28" s="11"/>
      <c r="C28" s="99"/>
      <c r="D28" s="30"/>
      <c r="E28" s="30"/>
      <c r="F28" s="31"/>
      <c r="G28" s="31"/>
      <c r="H28" s="180"/>
    </row>
    <row r="29" spans="1:8" s="8" customFormat="1">
      <c r="A29" s="163"/>
      <c r="B29" s="11"/>
      <c r="C29" s="99"/>
      <c r="D29" s="30"/>
      <c r="E29" s="30"/>
      <c r="F29" s="31"/>
      <c r="G29" s="31"/>
      <c r="H29" s="180"/>
    </row>
    <row r="30" spans="1:8" s="8" customFormat="1">
      <c r="A30" s="163"/>
      <c r="B30" s="11"/>
      <c r="C30" s="99"/>
      <c r="D30" s="30"/>
      <c r="E30" s="30"/>
      <c r="F30" s="31"/>
      <c r="G30" s="31"/>
      <c r="H30" s="180"/>
    </row>
    <row r="31" spans="1:8" s="8" customFormat="1">
      <c r="A31" s="163"/>
      <c r="B31" s="11"/>
      <c r="C31" s="99"/>
      <c r="D31" s="30"/>
      <c r="E31" s="30"/>
      <c r="F31" s="31"/>
      <c r="G31" s="31"/>
      <c r="H31" s="180"/>
    </row>
    <row r="32" spans="1:8" s="8" customFormat="1">
      <c r="A32" s="164"/>
      <c r="B32" s="10"/>
      <c r="C32" s="10"/>
      <c r="D32" s="18"/>
      <c r="E32" s="59"/>
      <c r="F32" s="31"/>
      <c r="G32" s="31"/>
      <c r="H32" s="203"/>
    </row>
    <row r="33" spans="1:8" s="8" customFormat="1">
      <c r="A33" s="164"/>
      <c r="B33" s="10"/>
      <c r="C33" s="10"/>
      <c r="D33" s="18"/>
      <c r="E33" s="59"/>
      <c r="F33" s="31"/>
      <c r="G33" s="31"/>
      <c r="H33" s="203"/>
    </row>
    <row r="34" spans="1:8" s="8" customFormat="1">
      <c r="A34" s="164"/>
      <c r="B34" s="10"/>
      <c r="C34" s="10"/>
      <c r="D34" s="18"/>
      <c r="E34" s="59"/>
      <c r="F34" s="31"/>
      <c r="G34" s="31"/>
      <c r="H34" s="203"/>
    </row>
    <row r="35" spans="1:8" s="8" customFormat="1">
      <c r="A35" s="164"/>
      <c r="B35" s="10"/>
      <c r="C35" s="10"/>
      <c r="D35" s="18"/>
      <c r="E35" s="59"/>
      <c r="F35" s="31"/>
      <c r="G35" s="31"/>
      <c r="H35" s="203"/>
    </row>
    <row r="36" spans="1:8" s="8" customFormat="1">
      <c r="A36" s="164"/>
      <c r="B36" s="10"/>
      <c r="C36" s="10"/>
      <c r="D36" s="18"/>
      <c r="E36" s="59"/>
      <c r="F36" s="31"/>
      <c r="G36" s="31"/>
      <c r="H36" s="203"/>
    </row>
    <row r="37" spans="1:8" s="8" customFormat="1">
      <c r="A37" s="164"/>
      <c r="B37" s="10"/>
      <c r="C37" s="10"/>
      <c r="D37" s="18"/>
      <c r="E37" s="59"/>
      <c r="F37" s="31"/>
      <c r="G37" s="31"/>
      <c r="H37" s="203"/>
    </row>
    <row r="38" spans="1:8" s="8" customFormat="1">
      <c r="A38" s="164"/>
      <c r="B38" s="10"/>
      <c r="C38" s="10"/>
      <c r="D38" s="18"/>
      <c r="E38" s="59"/>
      <c r="F38" s="31"/>
      <c r="G38" s="31"/>
      <c r="H38" s="203"/>
    </row>
    <row r="39" spans="1:8" s="8" customFormat="1">
      <c r="A39" s="164"/>
      <c r="B39" s="10"/>
      <c r="C39" s="10"/>
      <c r="D39" s="18"/>
      <c r="E39" s="59"/>
      <c r="F39" s="31"/>
      <c r="G39" s="31"/>
      <c r="H39" s="203"/>
    </row>
    <row r="40" spans="1:8" s="8" customFormat="1">
      <c r="A40" s="164"/>
      <c r="B40" s="10"/>
      <c r="C40" s="10"/>
      <c r="D40" s="18"/>
      <c r="E40" s="59"/>
      <c r="F40" s="31"/>
      <c r="G40" s="31"/>
      <c r="H40" s="203"/>
    </row>
    <row r="41" spans="1:8" s="8" customFormat="1">
      <c r="A41" s="164"/>
      <c r="B41" s="10"/>
      <c r="C41" s="10"/>
      <c r="D41" s="18"/>
      <c r="E41" s="59"/>
      <c r="F41" s="31"/>
      <c r="G41" s="31"/>
      <c r="H41" s="203"/>
    </row>
    <row r="42" spans="1:8" s="8" customFormat="1">
      <c r="A42" s="164"/>
      <c r="B42" s="10"/>
      <c r="C42" s="10"/>
      <c r="D42" s="18"/>
      <c r="E42" s="59"/>
      <c r="F42" s="31"/>
      <c r="G42" s="31"/>
      <c r="H42" s="203"/>
    </row>
    <row r="43" spans="1:8" s="8" customFormat="1">
      <c r="A43" s="164"/>
      <c r="B43" s="10"/>
      <c r="C43" s="10"/>
      <c r="D43" s="18"/>
      <c r="E43" s="59"/>
      <c r="F43" s="31"/>
      <c r="G43" s="31"/>
      <c r="H43" s="203"/>
    </row>
    <row r="44" spans="1:8" s="8" customFormat="1">
      <c r="A44" s="164"/>
      <c r="B44" s="10"/>
      <c r="C44" s="10"/>
      <c r="D44" s="18"/>
      <c r="E44" s="59"/>
      <c r="F44" s="31"/>
      <c r="G44" s="31"/>
      <c r="H44" s="203"/>
    </row>
    <row r="45" spans="1:8" s="8" customFormat="1">
      <c r="A45" s="164"/>
      <c r="B45" s="10"/>
      <c r="C45" s="10"/>
      <c r="D45" s="18"/>
      <c r="E45" s="59"/>
      <c r="F45" s="31"/>
      <c r="G45" s="31"/>
      <c r="H45" s="203"/>
    </row>
    <row r="46" spans="1:8" s="8" customFormat="1">
      <c r="A46" s="164"/>
      <c r="B46" s="10"/>
      <c r="C46" s="10"/>
      <c r="D46" s="18"/>
      <c r="E46" s="59"/>
      <c r="F46" s="31"/>
      <c r="G46" s="31"/>
      <c r="H46" s="203"/>
    </row>
    <row r="47" spans="1:8" s="8" customFormat="1">
      <c r="A47" s="164"/>
      <c r="B47" s="10"/>
      <c r="C47" s="10"/>
      <c r="D47" s="18"/>
      <c r="E47" s="59"/>
      <c r="F47" s="31"/>
      <c r="G47" s="31"/>
      <c r="H47" s="203"/>
    </row>
    <row r="48" spans="1:8">
      <c r="A48" s="164"/>
      <c r="B48" s="10"/>
      <c r="C48" s="10"/>
      <c r="D48" s="18"/>
      <c r="E48" s="59"/>
      <c r="F48" s="31"/>
      <c r="G48" s="31"/>
      <c r="H48" s="203"/>
    </row>
    <row r="49" spans="1:8">
      <c r="A49" s="204"/>
      <c r="B49" s="22"/>
      <c r="C49" s="22"/>
      <c r="D49" s="23"/>
      <c r="E49" s="60"/>
      <c r="F49" s="31"/>
      <c r="G49" s="716"/>
      <c r="H49" s="205"/>
    </row>
    <row r="50" spans="1:8">
      <c r="A50" s="206"/>
      <c r="B50" s="20"/>
      <c r="C50" s="20"/>
      <c r="D50" s="21"/>
      <c r="E50" s="33"/>
      <c r="F50" s="52"/>
      <c r="G50" s="52"/>
      <c r="H50" s="207"/>
    </row>
    <row r="51" spans="1:8">
      <c r="A51" s="167"/>
      <c r="B51" s="4" t="s">
        <v>333</v>
      </c>
      <c r="C51" s="5"/>
      <c r="D51" s="53"/>
      <c r="E51" s="54"/>
      <c r="F51" s="55" t="s">
        <v>7</v>
      </c>
      <c r="G51" s="55" t="s">
        <v>7</v>
      </c>
      <c r="H51" s="182"/>
    </row>
    <row r="52" spans="1:8" ht="13.8" thickBot="1">
      <c r="A52" s="168"/>
      <c r="B52" s="169"/>
      <c r="C52" s="170"/>
      <c r="D52" s="171"/>
      <c r="E52" s="172"/>
      <c r="F52" s="173"/>
      <c r="G52" s="173"/>
      <c r="H52" s="184"/>
    </row>
  </sheetData>
  <phoneticPr fontId="0" type="noConversion"/>
  <printOptions horizontalCentered="1" gridLinesSet="0"/>
  <pageMargins left="0.31496062992125984" right="0" top="0.31496062992125984" bottom="0.31496062992125984" header="0" footer="0"/>
  <pageSetup paperSize="9" scale="89" firstPageNumber="161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6"/>
  <sheetViews>
    <sheetView showGridLines="0" view="pageBreakPreview" topLeftCell="A83" zoomScaleNormal="100" zoomScaleSheetLayoutView="100" workbookViewId="0">
      <selection activeCell="K103" sqref="K103"/>
    </sheetView>
  </sheetViews>
  <sheetFormatPr defaultColWidth="9.109375" defaultRowHeight="13.2"/>
  <cols>
    <col min="1" max="1" width="7.6640625" style="10" customWidth="1"/>
    <col min="2" max="2" width="11.109375" style="10" customWidth="1"/>
    <col min="3" max="3" width="36.33203125" style="10" customWidth="1"/>
    <col min="4" max="4" width="7.6640625" style="128" customWidth="1"/>
    <col min="5" max="5" width="9.44140625" style="129" customWidth="1"/>
    <col min="6" max="6" width="9.77734375" style="34" hidden="1" customWidth="1"/>
    <col min="7" max="7" width="11.109375" style="41" customWidth="1"/>
    <col min="8" max="8" width="13.77734375" style="41" customWidth="1"/>
    <col min="9" max="16384" width="9.109375" style="8"/>
  </cols>
  <sheetData>
    <row r="1" spans="1:8" ht="13.8" thickBot="1">
      <c r="A1" s="221"/>
      <c r="B1" s="221"/>
      <c r="C1" s="221"/>
      <c r="D1" s="721"/>
      <c r="E1" s="722"/>
      <c r="F1" s="723"/>
      <c r="G1" s="224"/>
      <c r="H1" s="224"/>
    </row>
    <row r="2" spans="1:8" s="17" customFormat="1" ht="28.95" customHeight="1" thickBot="1">
      <c r="A2" s="208" t="s">
        <v>42</v>
      </c>
      <c r="B2" s="209" t="s">
        <v>43</v>
      </c>
      <c r="C2" s="209" t="s">
        <v>44</v>
      </c>
      <c r="D2" s="724" t="s">
        <v>45</v>
      </c>
      <c r="E2" s="725" t="s">
        <v>46</v>
      </c>
      <c r="F2" s="726" t="s">
        <v>47</v>
      </c>
      <c r="G2" s="694" t="s">
        <v>48</v>
      </c>
      <c r="H2" s="211" t="s">
        <v>49</v>
      </c>
    </row>
    <row r="3" spans="1:8" s="17" customFormat="1" ht="13.8" thickTop="1">
      <c r="A3" s="212"/>
      <c r="B3" s="35"/>
      <c r="C3" s="35"/>
      <c r="D3" s="727"/>
      <c r="E3" s="728"/>
      <c r="F3" s="729"/>
      <c r="G3" s="718"/>
      <c r="H3" s="213"/>
    </row>
    <row r="4" spans="1:8">
      <c r="A4" s="164"/>
      <c r="B4" s="12" t="s">
        <v>334</v>
      </c>
      <c r="C4" s="12" t="s">
        <v>335</v>
      </c>
      <c r="G4" s="719"/>
      <c r="H4" s="214"/>
    </row>
    <row r="5" spans="1:8">
      <c r="A5" s="164"/>
      <c r="B5" s="12" t="s">
        <v>336</v>
      </c>
      <c r="C5" s="12" t="s">
        <v>337</v>
      </c>
      <c r="G5" s="719"/>
      <c r="H5" s="214"/>
    </row>
    <row r="6" spans="1:8">
      <c r="A6" s="164" t="s">
        <v>338</v>
      </c>
      <c r="B6" s="10" t="s">
        <v>339</v>
      </c>
      <c r="C6" s="10" t="s">
        <v>340</v>
      </c>
      <c r="G6" s="719"/>
      <c r="H6" s="214"/>
    </row>
    <row r="7" spans="1:8">
      <c r="A7" s="164"/>
      <c r="B7" s="10" t="s">
        <v>341</v>
      </c>
      <c r="C7" s="12" t="s">
        <v>342</v>
      </c>
      <c r="G7" s="719"/>
      <c r="H7" s="214"/>
    </row>
    <row r="8" spans="1:8">
      <c r="A8" s="164" t="s">
        <v>343</v>
      </c>
      <c r="C8" s="10" t="s">
        <v>344</v>
      </c>
      <c r="D8" s="128" t="s">
        <v>229</v>
      </c>
      <c r="E8" s="129">
        <v>123</v>
      </c>
      <c r="F8" s="34">
        <v>450</v>
      </c>
      <c r="G8" s="698"/>
      <c r="H8" s="202"/>
    </row>
    <row r="9" spans="1:8">
      <c r="A9" s="164" t="s">
        <v>345</v>
      </c>
      <c r="C9" s="10" t="s">
        <v>346</v>
      </c>
      <c r="D9" s="128" t="s">
        <v>229</v>
      </c>
      <c r="E9" s="129">
        <v>164</v>
      </c>
      <c r="F9" s="34">
        <v>650</v>
      </c>
      <c r="G9" s="698"/>
      <c r="H9" s="202"/>
    </row>
    <row r="10" spans="1:8">
      <c r="A10" s="164"/>
      <c r="G10" s="719"/>
      <c r="H10" s="214"/>
    </row>
    <row r="11" spans="1:8">
      <c r="A11" s="164"/>
      <c r="B11" s="10" t="s">
        <v>339</v>
      </c>
      <c r="C11" s="10" t="s">
        <v>340</v>
      </c>
      <c r="G11" s="719"/>
      <c r="H11" s="214"/>
    </row>
    <row r="12" spans="1:8">
      <c r="A12" s="164"/>
      <c r="B12" s="10" t="s">
        <v>341</v>
      </c>
      <c r="C12" s="12" t="s">
        <v>347</v>
      </c>
      <c r="G12" s="719"/>
      <c r="H12" s="214"/>
    </row>
    <row r="13" spans="1:8">
      <c r="A13" s="164" t="s">
        <v>348</v>
      </c>
      <c r="C13" s="10" t="s">
        <v>349</v>
      </c>
      <c r="D13" s="128" t="s">
        <v>229</v>
      </c>
      <c r="E13" s="129">
        <v>1240</v>
      </c>
      <c r="F13" s="34">
        <v>825</v>
      </c>
      <c r="G13" s="698"/>
      <c r="H13" s="202"/>
    </row>
    <row r="14" spans="1:8">
      <c r="A14" s="164" t="s">
        <v>350</v>
      </c>
      <c r="C14" s="10" t="s">
        <v>351</v>
      </c>
      <c r="D14" s="128" t="s">
        <v>229</v>
      </c>
      <c r="E14" s="129">
        <v>828</v>
      </c>
      <c r="F14" s="34">
        <v>1050</v>
      </c>
      <c r="G14" s="698"/>
      <c r="H14" s="202"/>
    </row>
    <row r="15" spans="1:8">
      <c r="A15" s="164"/>
      <c r="G15" s="698"/>
      <c r="H15" s="215"/>
    </row>
    <row r="16" spans="1:8">
      <c r="A16" s="164"/>
      <c r="B16" s="10" t="s">
        <v>341</v>
      </c>
      <c r="C16" s="12" t="s">
        <v>352</v>
      </c>
      <c r="G16" s="698"/>
      <c r="H16" s="215"/>
    </row>
    <row r="17" spans="1:8" ht="12.75" customHeight="1">
      <c r="A17" s="164" t="s">
        <v>353</v>
      </c>
      <c r="C17" s="10" t="s">
        <v>354</v>
      </c>
      <c r="D17" s="128" t="s">
        <v>229</v>
      </c>
      <c r="E17" s="129">
        <v>12.717167061731482</v>
      </c>
      <c r="F17" s="34">
        <v>2350</v>
      </c>
      <c r="G17" s="698"/>
      <c r="H17" s="202"/>
    </row>
    <row r="18" spans="1:8">
      <c r="A18" s="164" t="s">
        <v>355</v>
      </c>
      <c r="C18" s="10" t="s">
        <v>356</v>
      </c>
      <c r="D18" s="128" t="s">
        <v>229</v>
      </c>
      <c r="E18" s="129">
        <v>70.262060000000005</v>
      </c>
      <c r="F18" s="34">
        <v>500</v>
      </c>
      <c r="G18" s="698"/>
      <c r="H18" s="202"/>
    </row>
    <row r="19" spans="1:8">
      <c r="A19" s="164"/>
      <c r="C19" s="12"/>
      <c r="G19" s="698"/>
      <c r="H19" s="215"/>
    </row>
    <row r="20" spans="1:8">
      <c r="A20" s="164"/>
      <c r="B20" s="10" t="s">
        <v>341</v>
      </c>
      <c r="C20" s="12" t="s">
        <v>357</v>
      </c>
      <c r="G20" s="698"/>
      <c r="H20" s="215"/>
    </row>
    <row r="21" spans="1:8">
      <c r="A21" s="164" t="s">
        <v>358</v>
      </c>
      <c r="C21" s="10" t="s">
        <v>359</v>
      </c>
      <c r="D21" s="128" t="s">
        <v>229</v>
      </c>
      <c r="E21" s="129">
        <v>789</v>
      </c>
      <c r="F21" s="34">
        <v>2750</v>
      </c>
      <c r="G21" s="698"/>
      <c r="H21" s="202"/>
    </row>
    <row r="22" spans="1:8">
      <c r="A22" s="164"/>
      <c r="G22" s="698"/>
      <c r="H22" s="202"/>
    </row>
    <row r="23" spans="1:8">
      <c r="A23" s="164"/>
      <c r="B23" s="10" t="s">
        <v>360</v>
      </c>
      <c r="C23" s="12" t="s">
        <v>361</v>
      </c>
      <c r="G23" s="698"/>
      <c r="H23" s="202"/>
    </row>
    <row r="24" spans="1:8">
      <c r="A24" s="164" t="s">
        <v>362</v>
      </c>
      <c r="C24" s="10" t="s">
        <v>363</v>
      </c>
      <c r="D24" s="128" t="s">
        <v>229</v>
      </c>
      <c r="E24" s="129">
        <v>178</v>
      </c>
      <c r="F24" s="34">
        <v>1025</v>
      </c>
      <c r="G24" s="698"/>
      <c r="H24" s="202"/>
    </row>
    <row r="25" spans="1:8">
      <c r="A25" s="164"/>
      <c r="G25" s="698"/>
      <c r="H25" s="202"/>
    </row>
    <row r="26" spans="1:8">
      <c r="A26" s="164"/>
      <c r="B26" s="10" t="s">
        <v>364</v>
      </c>
      <c r="C26" s="12" t="s">
        <v>365</v>
      </c>
      <c r="G26" s="698"/>
      <c r="H26" s="202"/>
    </row>
    <row r="27" spans="1:8">
      <c r="A27" s="164" t="s">
        <v>366</v>
      </c>
      <c r="C27" s="10" t="s">
        <v>367</v>
      </c>
      <c r="D27" s="128" t="s">
        <v>250</v>
      </c>
      <c r="E27" s="129">
        <v>48.510000000000005</v>
      </c>
      <c r="F27" s="34">
        <v>175</v>
      </c>
      <c r="G27" s="698"/>
      <c r="H27" s="202"/>
    </row>
    <row r="28" spans="1:8" ht="12" customHeight="1">
      <c r="A28" s="164" t="s">
        <v>368</v>
      </c>
      <c r="C28" s="10" t="s">
        <v>369</v>
      </c>
      <c r="D28" s="128" t="s">
        <v>250</v>
      </c>
      <c r="E28" s="129">
        <v>62</v>
      </c>
      <c r="F28" s="34">
        <v>375</v>
      </c>
      <c r="G28" s="698"/>
      <c r="H28" s="202"/>
    </row>
    <row r="29" spans="1:8" ht="12" customHeight="1">
      <c r="A29" s="164" t="s">
        <v>370</v>
      </c>
      <c r="C29" s="10" t="s">
        <v>371</v>
      </c>
      <c r="D29" s="128" t="s">
        <v>250</v>
      </c>
      <c r="E29" s="129">
        <v>48.510000000000005</v>
      </c>
      <c r="F29" s="34">
        <v>210</v>
      </c>
      <c r="G29" s="698"/>
      <c r="H29" s="202"/>
    </row>
    <row r="30" spans="1:8">
      <c r="A30" s="164"/>
      <c r="G30" s="698"/>
      <c r="H30" s="202"/>
    </row>
    <row r="31" spans="1:8">
      <c r="A31" s="164"/>
      <c r="B31" s="9"/>
      <c r="C31" s="344" t="s">
        <v>372</v>
      </c>
      <c r="G31" s="698"/>
      <c r="H31" s="215"/>
    </row>
    <row r="32" spans="1:8" ht="39.6">
      <c r="A32" s="164"/>
      <c r="B32" s="10" t="s">
        <v>373</v>
      </c>
      <c r="C32" s="12" t="s">
        <v>374</v>
      </c>
      <c r="G32" s="698"/>
      <c r="H32" s="215"/>
    </row>
    <row r="33" spans="1:8">
      <c r="A33" s="164" t="s">
        <v>375</v>
      </c>
      <c r="C33" s="10" t="s">
        <v>376</v>
      </c>
      <c r="D33" s="128" t="s">
        <v>377</v>
      </c>
      <c r="E33" s="129">
        <v>5</v>
      </c>
      <c r="F33" s="34">
        <v>2000</v>
      </c>
      <c r="G33" s="698"/>
      <c r="H33" s="202"/>
    </row>
    <row r="34" spans="1:8">
      <c r="A34" s="164"/>
      <c r="F34" s="150"/>
      <c r="G34" s="698"/>
      <c r="H34" s="202"/>
    </row>
    <row r="35" spans="1:8" ht="39.6">
      <c r="A35" s="164"/>
      <c r="B35" s="9" t="s">
        <v>373</v>
      </c>
      <c r="C35" s="12" t="s">
        <v>378</v>
      </c>
      <c r="F35" s="150"/>
      <c r="G35" s="696"/>
      <c r="H35" s="202"/>
    </row>
    <row r="36" spans="1:8">
      <c r="A36" s="164" t="s">
        <v>379</v>
      </c>
      <c r="C36" s="10" t="s">
        <v>380</v>
      </c>
      <c r="D36" s="128" t="s">
        <v>377</v>
      </c>
      <c r="E36" s="129">
        <v>8</v>
      </c>
      <c r="F36" s="34">
        <v>3500</v>
      </c>
      <c r="G36" s="698"/>
      <c r="H36" s="202"/>
    </row>
    <row r="37" spans="1:8">
      <c r="A37" s="164"/>
      <c r="G37" s="719"/>
      <c r="H37" s="202"/>
    </row>
    <row r="38" spans="1:8">
      <c r="A38" s="164" t="s">
        <v>381</v>
      </c>
      <c r="B38" s="10" t="s">
        <v>53</v>
      </c>
      <c r="C38" s="10" t="s">
        <v>382</v>
      </c>
      <c r="G38" s="698"/>
      <c r="H38" s="202"/>
    </row>
    <row r="39" spans="1:8">
      <c r="A39" s="164" t="s">
        <v>383</v>
      </c>
      <c r="B39" s="10" t="s">
        <v>56</v>
      </c>
      <c r="C39" s="12" t="s">
        <v>384</v>
      </c>
      <c r="G39" s="698"/>
      <c r="H39" s="202"/>
    </row>
    <row r="40" spans="1:8" ht="26.4">
      <c r="A40" s="164"/>
      <c r="C40" s="10" t="s">
        <v>385</v>
      </c>
      <c r="D40" s="128" t="s">
        <v>386</v>
      </c>
      <c r="E40" s="129">
        <v>22.3</v>
      </c>
      <c r="F40" s="34">
        <v>16500</v>
      </c>
      <c r="G40" s="698"/>
      <c r="H40" s="202"/>
    </row>
    <row r="41" spans="1:8">
      <c r="A41" s="164"/>
      <c r="G41" s="698"/>
      <c r="H41" s="202"/>
    </row>
    <row r="42" spans="1:8" ht="13.5" customHeight="1">
      <c r="A42" s="164" t="s">
        <v>387</v>
      </c>
      <c r="B42" s="10" t="s">
        <v>56</v>
      </c>
      <c r="C42" s="12" t="s">
        <v>388</v>
      </c>
      <c r="G42" s="698"/>
      <c r="H42" s="200"/>
    </row>
    <row r="43" spans="1:8">
      <c r="A43" s="164"/>
      <c r="C43" s="12" t="s">
        <v>389</v>
      </c>
      <c r="G43" s="698"/>
      <c r="H43" s="202"/>
    </row>
    <row r="44" spans="1:8" ht="26.4">
      <c r="A44" s="164"/>
      <c r="C44" s="10" t="s">
        <v>390</v>
      </c>
      <c r="D44" s="128" t="s">
        <v>386</v>
      </c>
      <c r="E44" s="129">
        <v>223</v>
      </c>
      <c r="F44" s="34">
        <v>16500</v>
      </c>
      <c r="G44" s="698"/>
      <c r="H44" s="202"/>
    </row>
    <row r="45" spans="1:8">
      <c r="A45" s="164"/>
      <c r="G45" s="698"/>
      <c r="H45" s="202"/>
    </row>
    <row r="46" spans="1:8" ht="14.25" customHeight="1">
      <c r="A46" s="164" t="s">
        <v>391</v>
      </c>
      <c r="B46" s="10" t="s">
        <v>392</v>
      </c>
      <c r="C46" s="10" t="s">
        <v>393</v>
      </c>
      <c r="F46" s="151"/>
      <c r="G46" s="702"/>
      <c r="H46" s="202"/>
    </row>
    <row r="47" spans="1:8" ht="15.45" customHeight="1">
      <c r="A47" s="164" t="s">
        <v>394</v>
      </c>
      <c r="B47" s="10" t="s">
        <v>104</v>
      </c>
      <c r="C47" s="12" t="s">
        <v>395</v>
      </c>
      <c r="F47" s="151"/>
      <c r="G47" s="702"/>
      <c r="H47" s="202"/>
    </row>
    <row r="48" spans="1:8">
      <c r="A48" s="164"/>
      <c r="C48" s="10" t="s">
        <v>396</v>
      </c>
      <c r="D48" s="128" t="s">
        <v>229</v>
      </c>
      <c r="E48" s="129">
        <v>650</v>
      </c>
      <c r="F48" s="34">
        <v>380</v>
      </c>
      <c r="G48" s="698"/>
      <c r="H48" s="202"/>
    </row>
    <row r="49" spans="1:8">
      <c r="A49" s="164"/>
      <c r="G49" s="698"/>
      <c r="H49" s="202"/>
    </row>
    <row r="50" spans="1:8" ht="13.5" customHeight="1">
      <c r="A50" s="164" t="s">
        <v>397</v>
      </c>
      <c r="B50" s="10" t="s">
        <v>122</v>
      </c>
      <c r="C50" s="12" t="s">
        <v>398</v>
      </c>
      <c r="G50" s="698"/>
      <c r="H50" s="202"/>
    </row>
    <row r="51" spans="1:8" ht="15" customHeight="1">
      <c r="A51" s="164"/>
      <c r="C51" s="10" t="s">
        <v>399</v>
      </c>
      <c r="D51" s="128" t="s">
        <v>226</v>
      </c>
      <c r="E51" s="129">
        <v>12.375</v>
      </c>
      <c r="F51" s="34">
        <v>1600</v>
      </c>
      <c r="G51" s="698"/>
      <c r="H51" s="202"/>
    </row>
    <row r="52" spans="1:8">
      <c r="A52" s="164"/>
      <c r="C52" s="12"/>
      <c r="G52" s="698"/>
      <c r="H52" s="202"/>
    </row>
    <row r="53" spans="1:8">
      <c r="A53" s="164"/>
      <c r="G53" s="719"/>
      <c r="H53" s="214"/>
    </row>
    <row r="54" spans="1:8">
      <c r="A54" s="164"/>
      <c r="G54" s="719"/>
      <c r="H54" s="214"/>
    </row>
    <row r="55" spans="1:8">
      <c r="A55" s="216"/>
      <c r="B55" s="130"/>
      <c r="C55" s="131" t="s">
        <v>106</v>
      </c>
      <c r="D55" s="132"/>
      <c r="E55" s="133"/>
      <c r="F55" s="611" t="s">
        <v>7</v>
      </c>
      <c r="G55" s="720" t="s">
        <v>7</v>
      </c>
      <c r="H55" s="886"/>
    </row>
    <row r="56" spans="1:8">
      <c r="A56" s="216"/>
      <c r="B56" s="134"/>
      <c r="C56" s="131" t="s">
        <v>400</v>
      </c>
      <c r="D56" s="135"/>
      <c r="E56" s="133"/>
      <c r="F56" s="611" t="s">
        <v>7</v>
      </c>
      <c r="G56" s="720" t="s">
        <v>7</v>
      </c>
      <c r="H56" s="886"/>
    </row>
    <row r="57" spans="1:8">
      <c r="A57" s="164"/>
      <c r="B57" s="8"/>
      <c r="C57" s="99"/>
      <c r="G57" s="719"/>
      <c r="H57" s="214"/>
    </row>
    <row r="58" spans="1:8">
      <c r="A58" s="164"/>
      <c r="B58" s="10" t="s">
        <v>122</v>
      </c>
      <c r="C58" s="12" t="s">
        <v>401</v>
      </c>
      <c r="G58" s="719"/>
      <c r="H58" s="202"/>
    </row>
    <row r="59" spans="1:8">
      <c r="A59" s="164" t="s">
        <v>402</v>
      </c>
      <c r="C59" s="10" t="s">
        <v>403</v>
      </c>
      <c r="D59" s="128" t="s">
        <v>226</v>
      </c>
      <c r="E59" s="129">
        <v>1.8941999999999999</v>
      </c>
      <c r="F59" s="34">
        <v>1650</v>
      </c>
      <c r="G59" s="698"/>
      <c r="H59" s="202"/>
    </row>
    <row r="60" spans="1:8">
      <c r="A60" s="164"/>
      <c r="G60" s="698"/>
      <c r="H60" s="202"/>
    </row>
    <row r="61" spans="1:8">
      <c r="A61" s="164"/>
      <c r="B61" s="10" t="s">
        <v>122</v>
      </c>
      <c r="C61" s="12" t="s">
        <v>404</v>
      </c>
      <c r="G61" s="698"/>
      <c r="H61" s="202"/>
    </row>
    <row r="62" spans="1:8">
      <c r="A62" s="164" t="s">
        <v>405</v>
      </c>
      <c r="C62" s="10" t="s">
        <v>406</v>
      </c>
      <c r="D62" s="128" t="s">
        <v>226</v>
      </c>
      <c r="E62" s="129">
        <v>478</v>
      </c>
      <c r="F62" s="34">
        <v>1750</v>
      </c>
      <c r="G62" s="698"/>
      <c r="H62" s="202"/>
    </row>
    <row r="63" spans="1:8">
      <c r="A63" s="164" t="s">
        <v>407</v>
      </c>
      <c r="C63" s="10" t="s">
        <v>408</v>
      </c>
      <c r="D63" s="128" t="s">
        <v>226</v>
      </c>
      <c r="E63" s="129">
        <v>19.459715000000003</v>
      </c>
      <c r="F63" s="34">
        <v>1750</v>
      </c>
      <c r="G63" s="698"/>
      <c r="H63" s="202"/>
    </row>
    <row r="64" spans="1:8">
      <c r="A64" s="164"/>
      <c r="F64" s="150"/>
      <c r="G64" s="696"/>
      <c r="H64" s="202"/>
    </row>
    <row r="65" spans="1:8">
      <c r="A65" s="164"/>
      <c r="B65" s="10" t="s">
        <v>122</v>
      </c>
      <c r="C65" s="12" t="s">
        <v>409</v>
      </c>
      <c r="G65" s="698"/>
      <c r="H65" s="202"/>
    </row>
    <row r="66" spans="1:8">
      <c r="A66" s="164" t="s">
        <v>410</v>
      </c>
      <c r="C66" s="10" t="s">
        <v>411</v>
      </c>
      <c r="D66" s="128" t="s">
        <v>226</v>
      </c>
      <c r="E66" s="129">
        <v>179</v>
      </c>
      <c r="F66" s="34">
        <v>2100</v>
      </c>
      <c r="G66" s="698"/>
      <c r="H66" s="202"/>
    </row>
    <row r="67" spans="1:8">
      <c r="A67" s="164" t="s">
        <v>412</v>
      </c>
      <c r="C67" s="10" t="s">
        <v>413</v>
      </c>
      <c r="D67" s="128" t="s">
        <v>226</v>
      </c>
      <c r="E67" s="129">
        <v>24.061235000000007</v>
      </c>
      <c r="F67" s="34">
        <v>2100</v>
      </c>
      <c r="G67" s="698"/>
      <c r="H67" s="202"/>
    </row>
    <row r="68" spans="1:8">
      <c r="A68" s="164" t="s">
        <v>414</v>
      </c>
      <c r="C68" s="10" t="s">
        <v>415</v>
      </c>
      <c r="D68" s="128" t="s">
        <v>226</v>
      </c>
      <c r="E68" s="129">
        <v>53.900010633328996</v>
      </c>
      <c r="F68" s="34">
        <v>2100</v>
      </c>
      <c r="G68" s="698"/>
      <c r="H68" s="202"/>
    </row>
    <row r="69" spans="1:8">
      <c r="A69" s="164" t="s">
        <v>416</v>
      </c>
      <c r="C69" s="10" t="s">
        <v>417</v>
      </c>
      <c r="D69" s="128" t="s">
        <v>226</v>
      </c>
      <c r="E69" s="129">
        <v>17.565515000000001</v>
      </c>
      <c r="F69" s="34">
        <v>2100</v>
      </c>
      <c r="G69" s="698"/>
      <c r="H69" s="202"/>
    </row>
    <row r="70" spans="1:8">
      <c r="A70" s="164"/>
      <c r="F70" s="150"/>
      <c r="G70" s="696"/>
      <c r="H70" s="202"/>
    </row>
    <row r="71" spans="1:8">
      <c r="A71" s="164"/>
      <c r="B71" s="10" t="s">
        <v>122</v>
      </c>
      <c r="C71" s="12" t="s">
        <v>418</v>
      </c>
      <c r="G71" s="698"/>
      <c r="H71" s="202"/>
    </row>
    <row r="72" spans="1:8">
      <c r="A72" s="164" t="s">
        <v>419</v>
      </c>
      <c r="C72" s="10" t="s">
        <v>420</v>
      </c>
      <c r="D72" s="128" t="s">
        <v>226</v>
      </c>
      <c r="E72" s="129">
        <v>290.28767388972977</v>
      </c>
      <c r="F72" s="34">
        <v>2850</v>
      </c>
      <c r="G72" s="698"/>
      <c r="H72" s="202"/>
    </row>
    <row r="73" spans="1:8">
      <c r="A73" s="164"/>
      <c r="G73" s="698"/>
      <c r="H73" s="202"/>
    </row>
    <row r="74" spans="1:8">
      <c r="A74" s="164" t="s">
        <v>421</v>
      </c>
      <c r="B74" s="10" t="s">
        <v>125</v>
      </c>
      <c r="C74" s="10" t="s">
        <v>422</v>
      </c>
      <c r="G74" s="698"/>
      <c r="H74" s="202"/>
    </row>
    <row r="75" spans="1:8">
      <c r="A75" s="164"/>
      <c r="B75" s="669"/>
      <c r="C75" s="12" t="s">
        <v>423</v>
      </c>
      <c r="G75" s="698"/>
      <c r="H75" s="202"/>
    </row>
    <row r="76" spans="1:8" ht="12.75" customHeight="1">
      <c r="A76" s="164" t="s">
        <v>424</v>
      </c>
      <c r="C76" s="10" t="s">
        <v>425</v>
      </c>
      <c r="D76" s="128" t="s">
        <v>229</v>
      </c>
      <c r="E76" s="129">
        <v>195</v>
      </c>
      <c r="F76" s="34">
        <v>75</v>
      </c>
      <c r="G76" s="698"/>
      <c r="H76" s="202"/>
    </row>
    <row r="77" spans="1:8">
      <c r="A77" s="164" t="s">
        <v>426</v>
      </c>
      <c r="C77" s="10" t="s">
        <v>427</v>
      </c>
      <c r="D77" s="128" t="s">
        <v>229</v>
      </c>
      <c r="E77" s="129">
        <v>194</v>
      </c>
      <c r="F77" s="34">
        <v>95</v>
      </c>
      <c r="G77" s="698"/>
      <c r="H77" s="202"/>
    </row>
    <row r="78" spans="1:8">
      <c r="A78" s="164" t="s">
        <v>428</v>
      </c>
      <c r="C78" s="10" t="s">
        <v>429</v>
      </c>
      <c r="D78" s="128" t="s">
        <v>229</v>
      </c>
      <c r="E78" s="129">
        <v>76.576059999999998</v>
      </c>
      <c r="F78" s="34">
        <v>75</v>
      </c>
      <c r="G78" s="698"/>
      <c r="H78" s="202"/>
    </row>
    <row r="79" spans="1:8">
      <c r="A79" s="164" t="s">
        <v>430</v>
      </c>
      <c r="C79" s="7" t="s">
        <v>431</v>
      </c>
      <c r="D79" s="128" t="s">
        <v>229</v>
      </c>
      <c r="E79" s="129">
        <v>70.262060000000005</v>
      </c>
      <c r="F79" s="34">
        <v>80</v>
      </c>
      <c r="G79" s="698"/>
      <c r="H79" s="202"/>
    </row>
    <row r="80" spans="1:8">
      <c r="A80" s="164"/>
      <c r="G80" s="719"/>
      <c r="H80" s="202"/>
    </row>
    <row r="81" spans="1:8">
      <c r="A81" s="164" t="s">
        <v>432</v>
      </c>
      <c r="B81" s="10" t="s">
        <v>433</v>
      </c>
      <c r="C81" s="10" t="s">
        <v>434</v>
      </c>
      <c r="G81" s="698"/>
      <c r="H81" s="202"/>
    </row>
    <row r="82" spans="1:8">
      <c r="A82" s="164" t="s">
        <v>435</v>
      </c>
      <c r="C82" s="10" t="s">
        <v>436</v>
      </c>
      <c r="D82" s="128" t="s">
        <v>377</v>
      </c>
      <c r="E82" s="129">
        <v>179.42389158717648</v>
      </c>
      <c r="F82" s="34">
        <v>300</v>
      </c>
      <c r="G82" s="698"/>
      <c r="H82" s="202"/>
    </row>
    <row r="83" spans="1:8">
      <c r="A83" s="164" t="s">
        <v>437</v>
      </c>
      <c r="C83" s="10" t="s">
        <v>438</v>
      </c>
      <c r="F83" s="150"/>
      <c r="G83" s="696"/>
      <c r="H83" s="202"/>
    </row>
    <row r="84" spans="1:8" ht="26.4">
      <c r="A84" s="164"/>
      <c r="C84" s="10" t="s">
        <v>439</v>
      </c>
      <c r="D84" s="128" t="s">
        <v>58</v>
      </c>
      <c r="E84" s="129">
        <v>1</v>
      </c>
      <c r="F84" s="150">
        <v>6000</v>
      </c>
      <c r="G84" s="698"/>
      <c r="H84" s="202"/>
    </row>
    <row r="85" spans="1:8">
      <c r="A85" s="164"/>
      <c r="F85" s="150"/>
      <c r="G85" s="696"/>
      <c r="H85" s="202"/>
    </row>
    <row r="86" spans="1:8">
      <c r="A86" s="164"/>
      <c r="B86" s="9"/>
      <c r="F86" s="150"/>
      <c r="G86" s="696"/>
      <c r="H86" s="202"/>
    </row>
    <row r="87" spans="1:8">
      <c r="A87" s="164"/>
      <c r="G87" s="698"/>
      <c r="H87" s="202" t="s">
        <v>73</v>
      </c>
    </row>
    <row r="88" spans="1:8">
      <c r="A88" s="164"/>
      <c r="G88" s="698"/>
      <c r="H88" s="202"/>
    </row>
    <row r="89" spans="1:8">
      <c r="A89" s="164"/>
      <c r="G89" s="698"/>
      <c r="H89" s="202" t="s">
        <v>73</v>
      </c>
    </row>
    <row r="90" spans="1:8">
      <c r="A90" s="164"/>
      <c r="G90" s="698"/>
      <c r="H90" s="215"/>
    </row>
    <row r="91" spans="1:8">
      <c r="A91" s="164"/>
      <c r="G91" s="698"/>
      <c r="H91" s="215"/>
    </row>
    <row r="92" spans="1:8">
      <c r="A92" s="164"/>
      <c r="G92" s="698"/>
      <c r="H92" s="215"/>
    </row>
    <row r="93" spans="1:8">
      <c r="A93" s="164"/>
      <c r="G93" s="698"/>
      <c r="H93" s="215"/>
    </row>
    <row r="94" spans="1:8">
      <c r="A94" s="164"/>
      <c r="G94" s="698"/>
      <c r="H94" s="215"/>
    </row>
    <row r="95" spans="1:8">
      <c r="A95" s="164"/>
      <c r="G95" s="719"/>
      <c r="H95" s="214"/>
    </row>
    <row r="96" spans="1:8">
      <c r="A96" s="164"/>
      <c r="G96" s="719"/>
      <c r="H96" s="214"/>
    </row>
    <row r="97" spans="1:8">
      <c r="A97" s="164"/>
      <c r="G97" s="719"/>
      <c r="H97" s="214"/>
    </row>
    <row r="98" spans="1:8">
      <c r="A98" s="164"/>
      <c r="G98" s="719"/>
      <c r="H98" s="214"/>
    </row>
    <row r="99" spans="1:8">
      <c r="A99" s="164"/>
      <c r="G99" s="719"/>
      <c r="H99" s="214"/>
    </row>
    <row r="100" spans="1:8">
      <c r="A100" s="164"/>
      <c r="G100" s="719"/>
      <c r="H100" s="214"/>
    </row>
    <row r="101" spans="1:8" ht="15" customHeight="1">
      <c r="A101" s="164"/>
      <c r="F101" s="150"/>
      <c r="G101" s="696"/>
      <c r="H101" s="214"/>
    </row>
    <row r="102" spans="1:8">
      <c r="A102" s="164"/>
      <c r="B102" s="9"/>
      <c r="C102" s="12"/>
      <c r="F102" s="150"/>
      <c r="G102" s="696"/>
      <c r="H102" s="214"/>
    </row>
    <row r="103" spans="1:8">
      <c r="A103" s="164"/>
      <c r="G103" s="698"/>
      <c r="H103" s="214"/>
    </row>
    <row r="104" spans="1:8">
      <c r="A104" s="164"/>
      <c r="G104" s="719"/>
      <c r="H104" s="214"/>
    </row>
    <row r="105" spans="1:8">
      <c r="A105" s="164"/>
      <c r="G105" s="719"/>
      <c r="H105" s="214"/>
    </row>
    <row r="106" spans="1:8">
      <c r="A106" s="164"/>
      <c r="G106" s="719"/>
      <c r="H106" s="214"/>
    </row>
    <row r="107" spans="1:8">
      <c r="A107" s="164"/>
      <c r="G107" s="719"/>
      <c r="H107" s="214"/>
    </row>
    <row r="108" spans="1:8">
      <c r="A108" s="164"/>
      <c r="G108" s="719"/>
      <c r="H108" s="214"/>
    </row>
    <row r="109" spans="1:8">
      <c r="A109" s="164"/>
      <c r="G109" s="719"/>
      <c r="H109" s="214"/>
    </row>
    <row r="110" spans="1:8">
      <c r="A110" s="164"/>
      <c r="G110" s="719"/>
      <c r="H110" s="214"/>
    </row>
    <row r="111" spans="1:8">
      <c r="A111" s="164"/>
      <c r="G111" s="719"/>
      <c r="H111" s="214"/>
    </row>
    <row r="112" spans="1:8" ht="9" customHeight="1">
      <c r="A112" s="164"/>
      <c r="G112" s="719"/>
      <c r="H112" s="214"/>
    </row>
    <row r="113" spans="1:8">
      <c r="A113" s="164"/>
      <c r="G113" s="719"/>
      <c r="H113" s="214"/>
    </row>
    <row r="114" spans="1:8">
      <c r="A114" s="206"/>
      <c r="B114" s="27"/>
      <c r="C114" s="27"/>
      <c r="D114" s="730"/>
      <c r="E114" s="731"/>
      <c r="F114" s="732"/>
      <c r="G114" s="44"/>
      <c r="H114" s="217"/>
    </row>
    <row r="115" spans="1:8">
      <c r="A115" s="218"/>
      <c r="B115" s="29" t="s">
        <v>440</v>
      </c>
      <c r="C115" s="20"/>
      <c r="D115" s="733"/>
      <c r="E115" s="734"/>
      <c r="F115" s="735" t="s">
        <v>7</v>
      </c>
      <c r="G115" s="43" t="s">
        <v>7</v>
      </c>
      <c r="H115" s="956"/>
    </row>
    <row r="116" spans="1:8" ht="13.8" thickBot="1">
      <c r="A116" s="220"/>
      <c r="B116" s="221"/>
      <c r="C116" s="221"/>
      <c r="D116" s="721"/>
      <c r="E116" s="722"/>
      <c r="F116" s="723"/>
      <c r="G116" s="224"/>
      <c r="H116" s="225"/>
    </row>
  </sheetData>
  <phoneticPr fontId="0" type="noConversion"/>
  <printOptions horizontalCentered="1"/>
  <pageMargins left="0.31496062992125984" right="0" top="0.31496062992125984" bottom="0.31496062992125984" header="0" footer="0"/>
  <pageSetup paperSize="9" scale="92" firstPageNumber="162" orientation="portrait" useFirstPageNumber="1" r:id="rId1"/>
  <headerFooter alignWithMargins="0">
    <oddHeader xml:space="preserve">&amp;L                                                             &amp;R JW14040: CONSTRUCTION OF A 2.25ML WATER TOWER IN ROBERTVILLE </oddHeader>
    <oddFooter>&amp;C&amp;P</oddFooter>
  </headerFooter>
  <rowBreaks count="1" manualBreakCount="1">
    <brk id="55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showGridLines="0" view="pageBreakPreview" topLeftCell="B25" zoomScaleNormal="100" zoomScaleSheetLayoutView="100" workbookViewId="0">
      <selection activeCell="E53" sqref="E53"/>
    </sheetView>
  </sheetViews>
  <sheetFormatPr defaultColWidth="9.109375" defaultRowHeight="13.2"/>
  <cols>
    <col min="1" max="1" width="7.6640625" style="450" customWidth="1"/>
    <col min="2" max="2" width="11.109375" style="450" customWidth="1"/>
    <col min="3" max="3" width="36.6640625" style="450" customWidth="1"/>
    <col min="4" max="4" width="7.6640625" style="444" customWidth="1"/>
    <col min="5" max="5" width="10.6640625" style="445" customWidth="1"/>
    <col min="6" max="6" width="12.6640625" style="446" hidden="1" customWidth="1"/>
    <col min="7" max="7" width="12.6640625" style="446" customWidth="1"/>
    <col min="8" max="8" width="15.6640625" style="447" customWidth="1"/>
    <col min="9" max="16384" width="9.109375" style="439"/>
  </cols>
  <sheetData>
    <row r="1" spans="1:8" ht="13.8" thickBot="1">
      <c r="A1" s="681"/>
      <c r="B1" s="681"/>
      <c r="C1" s="681"/>
      <c r="D1" s="682"/>
      <c r="E1" s="683"/>
      <c r="F1" s="684"/>
      <c r="G1" s="684"/>
      <c r="H1" s="685"/>
    </row>
    <row r="2" spans="1:8" ht="27.75" customHeight="1" thickTop="1" thickBot="1">
      <c r="A2" s="590" t="s">
        <v>42</v>
      </c>
      <c r="B2" s="436" t="s">
        <v>43</v>
      </c>
      <c r="C2" s="436" t="s">
        <v>44</v>
      </c>
      <c r="D2" s="436" t="s">
        <v>45</v>
      </c>
      <c r="E2" s="437" t="s">
        <v>46</v>
      </c>
      <c r="F2" s="438" t="s">
        <v>47</v>
      </c>
      <c r="G2" s="694" t="s">
        <v>48</v>
      </c>
      <c r="H2" s="591" t="s">
        <v>49</v>
      </c>
    </row>
    <row r="3" spans="1:8" ht="13.8" thickTop="1">
      <c r="A3" s="592"/>
      <c r="B3" s="440"/>
      <c r="C3" s="440"/>
      <c r="D3" s="440"/>
      <c r="E3" s="441"/>
      <c r="F3" s="442"/>
      <c r="G3" s="736"/>
      <c r="H3" s="593"/>
    </row>
    <row r="4" spans="1:8">
      <c r="A4" s="594"/>
      <c r="B4" s="443" t="s">
        <v>441</v>
      </c>
      <c r="C4" s="443" t="s">
        <v>442</v>
      </c>
      <c r="G4" s="737"/>
      <c r="H4" s="595"/>
    </row>
    <row r="5" spans="1:8">
      <c r="A5" s="594"/>
      <c r="B5" s="443" t="s">
        <v>443</v>
      </c>
      <c r="C5" s="443" t="s">
        <v>444</v>
      </c>
      <c r="G5" s="737"/>
      <c r="H5" s="595"/>
    </row>
    <row r="6" spans="1:8">
      <c r="A6" s="594"/>
      <c r="B6" s="443"/>
      <c r="C6" s="443"/>
      <c r="G6" s="737"/>
      <c r="H6" s="595"/>
    </row>
    <row r="7" spans="1:8" ht="13.5" customHeight="1">
      <c r="A7" s="313" t="s">
        <v>445</v>
      </c>
      <c r="B7" s="314" t="s">
        <v>56</v>
      </c>
      <c r="C7" s="314" t="s">
        <v>446</v>
      </c>
      <c r="D7" s="128"/>
      <c r="E7" s="128"/>
      <c r="G7" s="737"/>
      <c r="H7" s="595"/>
    </row>
    <row r="8" spans="1:8" ht="52.8">
      <c r="A8" s="164" t="s">
        <v>447</v>
      </c>
      <c r="B8" s="99" t="s">
        <v>448</v>
      </c>
      <c r="C8" s="10" t="s">
        <v>449</v>
      </c>
      <c r="D8" s="128" t="s">
        <v>386</v>
      </c>
      <c r="E8" s="887">
        <v>11.511500000000003</v>
      </c>
      <c r="F8" s="446">
        <v>0</v>
      </c>
      <c r="G8" s="824"/>
      <c r="H8" s="825"/>
    </row>
    <row r="9" spans="1:8" ht="4.95" customHeight="1">
      <c r="A9" s="315"/>
      <c r="B9" s="314"/>
      <c r="C9" s="314"/>
      <c r="D9" s="128"/>
      <c r="E9" s="128"/>
      <c r="G9" s="737"/>
      <c r="H9" s="595"/>
    </row>
    <row r="10" spans="1:8">
      <c r="A10" s="484" t="s">
        <v>450</v>
      </c>
      <c r="B10" s="314"/>
      <c r="C10" s="485" t="s">
        <v>451</v>
      </c>
      <c r="D10" s="128"/>
      <c r="E10" s="128"/>
      <c r="G10" s="737"/>
      <c r="H10" s="595"/>
    </row>
    <row r="11" spans="1:8">
      <c r="A11" s="313"/>
      <c r="B11" s="314"/>
      <c r="C11" s="448" t="s">
        <v>452</v>
      </c>
      <c r="D11" s="128"/>
      <c r="E11" s="128"/>
      <c r="G11" s="737"/>
      <c r="H11" s="595"/>
    </row>
    <row r="12" spans="1:8">
      <c r="A12" s="313"/>
      <c r="B12" s="314"/>
      <c r="C12" s="449" t="s">
        <v>453</v>
      </c>
      <c r="D12" s="128"/>
      <c r="E12" s="128"/>
      <c r="G12" s="737"/>
      <c r="H12" s="595"/>
    </row>
    <row r="13" spans="1:8" ht="26.4">
      <c r="A13" s="313" t="s">
        <v>454</v>
      </c>
      <c r="B13" s="314"/>
      <c r="C13" s="314" t="s">
        <v>455</v>
      </c>
      <c r="D13" s="128" t="s">
        <v>386</v>
      </c>
      <c r="E13" s="887">
        <v>11.511500000000003</v>
      </c>
      <c r="F13" s="446">
        <v>0</v>
      </c>
      <c r="G13" s="824"/>
      <c r="H13" s="825"/>
    </row>
    <row r="14" spans="1:8" ht="26.4">
      <c r="A14" s="315" t="s">
        <v>456</v>
      </c>
      <c r="B14" s="314"/>
      <c r="C14" s="314" t="s">
        <v>457</v>
      </c>
      <c r="D14" s="128" t="s">
        <v>377</v>
      </c>
      <c r="E14" s="887">
        <v>8</v>
      </c>
      <c r="F14" s="446">
        <v>0</v>
      </c>
      <c r="G14" s="824"/>
      <c r="H14" s="825"/>
    </row>
    <row r="15" spans="1:8" s="8" customFormat="1">
      <c r="A15" s="313"/>
      <c r="B15" s="314"/>
      <c r="C15" s="449"/>
      <c r="D15" s="128"/>
      <c r="E15" s="128"/>
      <c r="F15" s="150"/>
      <c r="G15" s="696"/>
      <c r="H15" s="596"/>
    </row>
    <row r="16" spans="1:8">
      <c r="A16" s="313" t="s">
        <v>458</v>
      </c>
      <c r="B16" s="314" t="s">
        <v>62</v>
      </c>
      <c r="C16" s="314" t="s">
        <v>459</v>
      </c>
      <c r="D16" s="128"/>
      <c r="E16" s="128"/>
      <c r="G16" s="737"/>
      <c r="H16" s="595"/>
    </row>
    <row r="17" spans="1:8" ht="39.6">
      <c r="A17" s="164" t="s">
        <v>460</v>
      </c>
      <c r="B17" s="10" t="s">
        <v>461</v>
      </c>
      <c r="C17" s="314" t="s">
        <v>462</v>
      </c>
      <c r="D17" s="128" t="s">
        <v>386</v>
      </c>
      <c r="E17" s="887">
        <v>11.511500000000003</v>
      </c>
      <c r="F17" s="446">
        <v>0</v>
      </c>
      <c r="G17" s="824"/>
      <c r="H17" s="825"/>
    </row>
    <row r="18" spans="1:8">
      <c r="A18" s="313"/>
      <c r="B18" s="314"/>
      <c r="C18" s="314"/>
      <c r="D18" s="128"/>
      <c r="E18" s="128"/>
      <c r="G18" s="737"/>
      <c r="H18" s="595"/>
    </row>
    <row r="19" spans="1:8">
      <c r="A19" s="164" t="s">
        <v>463</v>
      </c>
      <c r="B19" s="314" t="s">
        <v>90</v>
      </c>
      <c r="C19" s="314" t="s">
        <v>464</v>
      </c>
      <c r="D19" s="128"/>
      <c r="E19" s="128"/>
      <c r="G19" s="737"/>
      <c r="H19" s="595"/>
    </row>
    <row r="20" spans="1:8" ht="52.8">
      <c r="A20" s="164" t="s">
        <v>465</v>
      </c>
      <c r="B20" s="314"/>
      <c r="C20" s="314" t="s">
        <v>466</v>
      </c>
      <c r="D20" s="128" t="s">
        <v>386</v>
      </c>
      <c r="E20" s="887">
        <v>11.511500000000003</v>
      </c>
      <c r="F20" s="446">
        <v>0</v>
      </c>
      <c r="G20" s="824"/>
      <c r="H20" s="825"/>
    </row>
    <row r="21" spans="1:8">
      <c r="A21" s="164"/>
      <c r="B21" s="314"/>
      <c r="C21" s="314"/>
      <c r="D21" s="128"/>
      <c r="E21" s="128"/>
      <c r="G21" s="737"/>
      <c r="H21" s="202"/>
    </row>
    <row r="22" spans="1:8">
      <c r="A22" s="313" t="s">
        <v>467</v>
      </c>
      <c r="B22" s="314" t="s">
        <v>468</v>
      </c>
      <c r="C22" s="314" t="s">
        <v>469</v>
      </c>
      <c r="D22" s="128"/>
      <c r="E22" s="128"/>
      <c r="G22" s="737"/>
      <c r="H22" s="202"/>
    </row>
    <row r="23" spans="1:8" ht="39.6">
      <c r="A23" s="164"/>
      <c r="B23" s="314"/>
      <c r="C23" s="314" t="s">
        <v>470</v>
      </c>
      <c r="D23" s="128"/>
      <c r="E23" s="128"/>
      <c r="G23" s="737"/>
      <c r="H23" s="202"/>
    </row>
    <row r="24" spans="1:8" ht="26.4">
      <c r="A24" s="164" t="s">
        <v>471</v>
      </c>
      <c r="B24" s="314"/>
      <c r="C24" s="314" t="s">
        <v>472</v>
      </c>
      <c r="D24" s="128" t="s">
        <v>386</v>
      </c>
      <c r="E24" s="887">
        <v>1.1511500000000003</v>
      </c>
      <c r="F24" s="446">
        <v>0</v>
      </c>
      <c r="G24" s="824"/>
      <c r="H24" s="825"/>
    </row>
    <row r="25" spans="1:8">
      <c r="A25" s="164"/>
      <c r="B25" s="314"/>
      <c r="C25" s="314"/>
      <c r="D25" s="128"/>
      <c r="E25" s="128"/>
      <c r="G25" s="737"/>
      <c r="H25" s="202"/>
    </row>
    <row r="26" spans="1:8">
      <c r="A26" s="313" t="s">
        <v>473</v>
      </c>
      <c r="B26" s="485" t="s">
        <v>474</v>
      </c>
      <c r="C26" s="485" t="s">
        <v>475</v>
      </c>
      <c r="D26" s="128"/>
      <c r="E26" s="128"/>
      <c r="G26" s="737"/>
      <c r="H26" s="595"/>
    </row>
    <row r="27" spans="1:8" ht="26.4">
      <c r="A27" s="164"/>
      <c r="B27" s="314"/>
      <c r="C27" s="314" t="s">
        <v>476</v>
      </c>
      <c r="D27" s="128"/>
      <c r="E27" s="128"/>
      <c r="G27" s="737"/>
      <c r="H27" s="202"/>
    </row>
    <row r="28" spans="1:8" ht="26.4">
      <c r="A28" s="164" t="s">
        <v>477</v>
      </c>
      <c r="B28" s="314"/>
      <c r="C28" s="314" t="s">
        <v>478</v>
      </c>
      <c r="D28" s="385" t="s">
        <v>250</v>
      </c>
      <c r="E28" s="888">
        <v>63.360000000000007</v>
      </c>
      <c r="F28" s="446">
        <v>0</v>
      </c>
      <c r="G28" s="824"/>
      <c r="H28" s="825"/>
    </row>
    <row r="29" spans="1:8" ht="26.4">
      <c r="A29" s="164" t="s">
        <v>479</v>
      </c>
      <c r="B29" s="314"/>
      <c r="C29" s="314" t="s">
        <v>480</v>
      </c>
      <c r="D29" s="128" t="s">
        <v>250</v>
      </c>
      <c r="E29" s="888">
        <v>66.352000000000004</v>
      </c>
      <c r="F29" s="446">
        <v>0</v>
      </c>
      <c r="G29" s="824"/>
      <c r="H29" s="825"/>
    </row>
    <row r="30" spans="1:8">
      <c r="A30" s="313"/>
      <c r="B30" s="314"/>
      <c r="C30" s="314"/>
      <c r="D30" s="128"/>
      <c r="E30" s="128"/>
      <c r="G30" s="737"/>
      <c r="H30" s="595"/>
    </row>
    <row r="31" spans="1:8">
      <c r="A31" s="313" t="s">
        <v>481</v>
      </c>
      <c r="B31" s="485" t="s">
        <v>482</v>
      </c>
      <c r="C31" s="314" t="s">
        <v>483</v>
      </c>
      <c r="D31" s="128"/>
      <c r="E31" s="128"/>
      <c r="G31" s="737"/>
      <c r="H31" s="595"/>
    </row>
    <row r="32" spans="1:8" ht="52.8">
      <c r="A32" s="164" t="s">
        <v>484</v>
      </c>
      <c r="B32" s="314"/>
      <c r="C32" s="10" t="s">
        <v>485</v>
      </c>
      <c r="D32" s="128" t="s">
        <v>250</v>
      </c>
      <c r="E32" s="129">
        <v>26.664000000000005</v>
      </c>
      <c r="F32" s="150">
        <v>0</v>
      </c>
      <c r="G32" s="824"/>
      <c r="H32" s="825"/>
    </row>
    <row r="33" spans="1:8">
      <c r="A33" s="164"/>
      <c r="B33" s="10"/>
      <c r="C33" s="12"/>
      <c r="D33" s="128"/>
      <c r="E33" s="151"/>
      <c r="G33" s="737"/>
      <c r="H33" s="595"/>
    </row>
    <row r="34" spans="1:8">
      <c r="A34" s="313" t="s">
        <v>486</v>
      </c>
      <c r="B34" s="485" t="s">
        <v>487</v>
      </c>
      <c r="C34" s="314" t="s">
        <v>488</v>
      </c>
      <c r="D34" s="128"/>
      <c r="E34" s="128"/>
      <c r="G34" s="737"/>
      <c r="H34" s="595"/>
    </row>
    <row r="35" spans="1:8" ht="52.8">
      <c r="A35" s="164" t="s">
        <v>489</v>
      </c>
      <c r="B35" s="314"/>
      <c r="C35" s="314" t="s">
        <v>490</v>
      </c>
      <c r="D35" s="128" t="s">
        <v>229</v>
      </c>
      <c r="E35" s="888">
        <v>174.68000000000004</v>
      </c>
      <c r="F35" s="446">
        <v>0</v>
      </c>
      <c r="G35" s="824"/>
      <c r="H35" s="825"/>
    </row>
    <row r="36" spans="1:8">
      <c r="A36" s="164"/>
      <c r="B36" s="10"/>
      <c r="C36" s="10"/>
      <c r="D36" s="128"/>
      <c r="E36" s="129"/>
      <c r="G36" s="737"/>
      <c r="H36" s="595"/>
    </row>
    <row r="37" spans="1:8">
      <c r="A37" s="313" t="s">
        <v>491</v>
      </c>
      <c r="B37" s="485" t="s">
        <v>492</v>
      </c>
      <c r="C37" s="314" t="s">
        <v>493</v>
      </c>
      <c r="D37" s="128"/>
      <c r="E37" s="128"/>
      <c r="G37" s="737"/>
      <c r="H37" s="595"/>
    </row>
    <row r="38" spans="1:8" ht="52.8">
      <c r="A38" s="164" t="s">
        <v>494</v>
      </c>
      <c r="B38" s="314"/>
      <c r="C38" s="314" t="s">
        <v>495</v>
      </c>
      <c r="D38" s="128" t="s">
        <v>496</v>
      </c>
      <c r="E38" s="128">
        <v>120</v>
      </c>
      <c r="F38" s="446">
        <v>0</v>
      </c>
      <c r="G38" s="824"/>
      <c r="H38" s="825"/>
    </row>
    <row r="39" spans="1:8">
      <c r="A39" s="164"/>
      <c r="B39" s="10"/>
      <c r="C39" s="10"/>
      <c r="D39" s="128"/>
      <c r="E39" s="129"/>
      <c r="G39" s="737"/>
      <c r="H39" s="595"/>
    </row>
    <row r="40" spans="1:8">
      <c r="A40" s="164" t="s">
        <v>497</v>
      </c>
      <c r="B40" s="10" t="s">
        <v>498</v>
      </c>
      <c r="C40" s="10" t="s">
        <v>499</v>
      </c>
      <c r="D40" s="128"/>
      <c r="E40" s="129"/>
      <c r="G40" s="737"/>
      <c r="H40" s="595"/>
    </row>
    <row r="41" spans="1:8" ht="39.6">
      <c r="A41" s="164" t="s">
        <v>500</v>
      </c>
      <c r="B41" s="10"/>
      <c r="C41" s="10" t="s">
        <v>501</v>
      </c>
      <c r="D41" s="128" t="s">
        <v>377</v>
      </c>
      <c r="E41" s="129">
        <v>2</v>
      </c>
      <c r="F41" s="446">
        <v>0</v>
      </c>
      <c r="G41" s="824"/>
      <c r="H41" s="825"/>
    </row>
    <row r="42" spans="1:8" ht="6" customHeight="1">
      <c r="A42" s="164"/>
      <c r="B42" s="10"/>
      <c r="C42" s="10"/>
      <c r="D42" s="128"/>
      <c r="E42" s="129"/>
      <c r="G42" s="737"/>
      <c r="H42" s="595"/>
    </row>
    <row r="43" spans="1:8">
      <c r="A43" s="206"/>
      <c r="B43" s="27"/>
      <c r="C43" s="27"/>
      <c r="D43" s="28"/>
      <c r="E43" s="96"/>
      <c r="F43" s="44"/>
      <c r="G43" s="44"/>
      <c r="H43" s="217"/>
    </row>
    <row r="44" spans="1:8">
      <c r="A44" s="218"/>
      <c r="B44" s="29" t="s">
        <v>502</v>
      </c>
      <c r="C44" s="20"/>
      <c r="D44" s="21"/>
      <c r="E44" s="97"/>
      <c r="F44" s="43" t="s">
        <v>7</v>
      </c>
      <c r="G44" s="43" t="s">
        <v>7</v>
      </c>
      <c r="H44" s="219"/>
    </row>
    <row r="45" spans="1:8" ht="13.8" thickBot="1">
      <c r="A45" s="220"/>
      <c r="B45" s="221"/>
      <c r="C45" s="221"/>
      <c r="D45" s="222"/>
      <c r="E45" s="223"/>
      <c r="F45" s="224"/>
      <c r="G45" s="224"/>
      <c r="H45" s="225"/>
    </row>
  </sheetData>
  <printOptions horizontalCentered="1" gridLinesSet="0"/>
  <pageMargins left="0.31496062992125984" right="0.31496062992125984" top="0.31496062992125984" bottom="0.31496062992125984" header="0" footer="0"/>
  <pageSetup paperSize="9" scale="86" firstPageNumber="164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2"/>
  <sheetViews>
    <sheetView showGridLines="0" view="pageBreakPreview" topLeftCell="A28" zoomScaleNormal="100" zoomScaleSheetLayoutView="100" workbookViewId="0">
      <selection activeCell="H61" sqref="H61"/>
    </sheetView>
  </sheetViews>
  <sheetFormatPr defaultColWidth="9.109375" defaultRowHeight="13.2"/>
  <cols>
    <col min="1" max="1" width="7.6640625" style="458" customWidth="1"/>
    <col min="2" max="2" width="11.109375" style="458" customWidth="1"/>
    <col min="3" max="3" width="36.6640625" style="458" customWidth="1"/>
    <col min="4" max="4" width="7.6640625" style="459" customWidth="1"/>
    <col min="5" max="5" width="10.6640625" style="467" customWidth="1"/>
    <col min="6" max="6" width="12.6640625" style="467" hidden="1" customWidth="1"/>
    <col min="7" max="7" width="12.6640625" style="467" customWidth="1"/>
    <col min="8" max="8" width="15.6640625" style="460" customWidth="1"/>
    <col min="9" max="16384" width="9.109375" style="456"/>
  </cols>
  <sheetData>
    <row r="1" spans="1:8" ht="13.8" thickBot="1">
      <c r="A1" s="480"/>
      <c r="B1" s="480"/>
      <c r="C1" s="480"/>
      <c r="D1" s="481"/>
      <c r="E1" s="686"/>
      <c r="F1" s="686"/>
      <c r="G1" s="686"/>
      <c r="H1" s="482"/>
    </row>
    <row r="2" spans="1:8" ht="27" thickBot="1">
      <c r="A2" s="451" t="s">
        <v>42</v>
      </c>
      <c r="B2" s="452" t="s">
        <v>43</v>
      </c>
      <c r="C2" s="452" t="s">
        <v>44</v>
      </c>
      <c r="D2" s="452" t="s">
        <v>45</v>
      </c>
      <c r="E2" s="453" t="s">
        <v>46</v>
      </c>
      <c r="F2" s="454" t="s">
        <v>47</v>
      </c>
      <c r="G2" s="694" t="s">
        <v>260</v>
      </c>
      <c r="H2" s="455" t="s">
        <v>49</v>
      </c>
    </row>
    <row r="3" spans="1:8" ht="13.8" thickTop="1">
      <c r="A3" s="457"/>
      <c r="E3" s="458"/>
      <c r="F3" s="460"/>
      <c r="G3" s="738"/>
      <c r="H3" s="461"/>
    </row>
    <row r="4" spans="1:8" ht="39.6">
      <c r="A4" s="457"/>
      <c r="B4" s="462" t="s">
        <v>503</v>
      </c>
      <c r="C4" s="462" t="s">
        <v>504</v>
      </c>
      <c r="E4" s="458"/>
      <c r="F4" s="460"/>
      <c r="G4" s="738"/>
      <c r="H4" s="461"/>
    </row>
    <row r="5" spans="1:8">
      <c r="A5" s="457"/>
      <c r="E5" s="458"/>
      <c r="F5" s="460"/>
      <c r="G5" s="738"/>
      <c r="H5" s="461"/>
    </row>
    <row r="6" spans="1:8" ht="26.4">
      <c r="A6" s="463" t="s">
        <v>505</v>
      </c>
      <c r="B6" s="464" t="s">
        <v>506</v>
      </c>
      <c r="C6" s="458" t="s">
        <v>507</v>
      </c>
      <c r="E6" s="458"/>
      <c r="F6" s="460"/>
      <c r="G6" s="738"/>
      <c r="H6" s="461"/>
    </row>
    <row r="7" spans="1:8">
      <c r="A7" s="457"/>
      <c r="C7" s="462" t="s">
        <v>508</v>
      </c>
      <c r="E7" s="458"/>
      <c r="F7" s="460"/>
      <c r="G7" s="738"/>
      <c r="H7" s="461"/>
    </row>
    <row r="8" spans="1:8" ht="26.4">
      <c r="A8" s="463" t="s">
        <v>509</v>
      </c>
      <c r="C8" s="458" t="s">
        <v>510</v>
      </c>
      <c r="D8" s="459" t="s">
        <v>386</v>
      </c>
      <c r="E8" s="887">
        <v>11.511500000000003</v>
      </c>
      <c r="F8" s="460">
        <v>2500</v>
      </c>
      <c r="G8" s="698"/>
      <c r="H8" s="461"/>
    </row>
    <row r="9" spans="1:8">
      <c r="A9" s="463" t="s">
        <v>511</v>
      </c>
      <c r="C9" s="465" t="s">
        <v>512</v>
      </c>
      <c r="D9" s="459" t="s">
        <v>386</v>
      </c>
      <c r="E9" s="887">
        <v>11.511500000000003</v>
      </c>
      <c r="F9" s="460">
        <v>7500</v>
      </c>
      <c r="G9" s="698"/>
      <c r="H9" s="461"/>
    </row>
    <row r="10" spans="1:8">
      <c r="A10" s="457"/>
      <c r="C10" s="462"/>
      <c r="E10" s="128"/>
      <c r="F10" s="460"/>
      <c r="G10" s="738"/>
      <c r="H10" s="461"/>
    </row>
    <row r="11" spans="1:8">
      <c r="A11" s="463"/>
      <c r="B11" s="466"/>
      <c r="E11" s="128"/>
      <c r="F11" s="460"/>
      <c r="G11" s="738"/>
      <c r="H11" s="461"/>
    </row>
    <row r="12" spans="1:8">
      <c r="A12" s="463"/>
      <c r="E12" s="128"/>
      <c r="F12" s="460"/>
      <c r="G12" s="738"/>
      <c r="H12" s="461"/>
    </row>
    <row r="13" spans="1:8">
      <c r="A13" s="463"/>
      <c r="B13" s="464"/>
      <c r="E13" s="128"/>
      <c r="F13" s="460"/>
      <c r="G13" s="738"/>
      <c r="H13" s="461"/>
    </row>
    <row r="14" spans="1:8">
      <c r="A14" s="457"/>
      <c r="E14" s="128"/>
      <c r="F14" s="460"/>
      <c r="G14" s="738"/>
      <c r="H14" s="461"/>
    </row>
    <row r="15" spans="1:8">
      <c r="A15" s="457"/>
      <c r="E15" s="128"/>
      <c r="F15" s="460"/>
      <c r="G15" s="738"/>
      <c r="H15" s="461"/>
    </row>
    <row r="16" spans="1:8">
      <c r="A16" s="457"/>
      <c r="E16" s="128"/>
      <c r="F16" s="460"/>
      <c r="G16" s="738"/>
      <c r="H16" s="461"/>
    </row>
    <row r="17" spans="1:8">
      <c r="A17" s="457"/>
      <c r="E17" s="128"/>
      <c r="F17" s="460"/>
      <c r="G17" s="738"/>
      <c r="H17" s="461"/>
    </row>
    <row r="18" spans="1:8">
      <c r="A18" s="463"/>
      <c r="E18" s="128"/>
      <c r="F18" s="460"/>
      <c r="G18" s="738"/>
      <c r="H18" s="461"/>
    </row>
    <row r="19" spans="1:8">
      <c r="A19" s="463"/>
      <c r="E19" s="128"/>
      <c r="F19" s="460"/>
      <c r="G19" s="738"/>
      <c r="H19" s="461"/>
    </row>
    <row r="20" spans="1:8">
      <c r="A20" s="463"/>
      <c r="E20" s="128"/>
      <c r="F20" s="460"/>
      <c r="G20" s="738"/>
      <c r="H20" s="461"/>
    </row>
    <row r="21" spans="1:8">
      <c r="A21" s="463"/>
      <c r="E21" s="128"/>
      <c r="F21" s="460"/>
      <c r="G21" s="738"/>
      <c r="H21" s="461"/>
    </row>
    <row r="22" spans="1:8">
      <c r="A22" s="463"/>
      <c r="E22" s="128"/>
      <c r="F22" s="460"/>
      <c r="G22" s="738"/>
      <c r="H22" s="461"/>
    </row>
    <row r="23" spans="1:8">
      <c r="A23" s="463"/>
      <c r="E23" s="128"/>
      <c r="F23" s="460"/>
      <c r="G23" s="738"/>
      <c r="H23" s="461"/>
    </row>
    <row r="24" spans="1:8">
      <c r="A24" s="463"/>
      <c r="E24" s="128"/>
      <c r="F24" s="460"/>
      <c r="G24" s="738"/>
      <c r="H24" s="461"/>
    </row>
    <row r="25" spans="1:8">
      <c r="A25" s="463"/>
      <c r="E25" s="128"/>
      <c r="G25" s="739"/>
      <c r="H25" s="461"/>
    </row>
    <row r="26" spans="1:8">
      <c r="A26" s="457"/>
      <c r="E26" s="128"/>
      <c r="F26" s="460"/>
      <c r="G26" s="738"/>
      <c r="H26" s="461"/>
    </row>
    <row r="27" spans="1:8">
      <c r="A27" s="457"/>
      <c r="C27" s="462"/>
      <c r="E27" s="128"/>
      <c r="F27" s="460"/>
      <c r="G27" s="738"/>
      <c r="H27" s="461"/>
    </row>
    <row r="28" spans="1:8">
      <c r="A28" s="457"/>
      <c r="C28" s="464"/>
      <c r="E28" s="128"/>
      <c r="F28" s="460"/>
      <c r="G28" s="738"/>
      <c r="H28" s="461"/>
    </row>
    <row r="29" spans="1:8">
      <c r="A29" s="457"/>
      <c r="C29" s="464"/>
      <c r="E29" s="458"/>
      <c r="F29" s="460"/>
      <c r="G29" s="738"/>
      <c r="H29" s="461"/>
    </row>
    <row r="30" spans="1:8">
      <c r="A30" s="457"/>
      <c r="E30" s="458"/>
      <c r="F30" s="460"/>
      <c r="G30" s="738"/>
      <c r="H30" s="461"/>
    </row>
    <row r="31" spans="1:8">
      <c r="A31" s="457"/>
      <c r="E31" s="458"/>
      <c r="F31" s="460"/>
      <c r="G31" s="738"/>
      <c r="H31" s="461"/>
    </row>
    <row r="32" spans="1:8">
      <c r="A32" s="457"/>
      <c r="E32" s="458"/>
      <c r="F32" s="460"/>
      <c r="G32" s="738"/>
      <c r="H32" s="461"/>
    </row>
    <row r="33" spans="1:8">
      <c r="A33" s="457"/>
      <c r="E33" s="458"/>
      <c r="F33" s="460"/>
      <c r="G33" s="738"/>
      <c r="H33" s="461"/>
    </row>
    <row r="34" spans="1:8">
      <c r="A34" s="457"/>
      <c r="E34" s="458"/>
      <c r="F34" s="460"/>
      <c r="G34" s="738"/>
      <c r="H34" s="461"/>
    </row>
    <row r="35" spans="1:8">
      <c r="A35" s="457"/>
      <c r="E35" s="458"/>
      <c r="F35" s="460"/>
      <c r="G35" s="738"/>
      <c r="H35" s="461"/>
    </row>
    <row r="36" spans="1:8">
      <c r="A36" s="457"/>
      <c r="E36" s="458"/>
      <c r="F36" s="460"/>
      <c r="G36" s="738"/>
      <c r="H36" s="461"/>
    </row>
    <row r="37" spans="1:8">
      <c r="A37" s="457"/>
      <c r="E37" s="458"/>
      <c r="F37" s="460"/>
      <c r="G37" s="738"/>
      <c r="H37" s="461"/>
    </row>
    <row r="38" spans="1:8">
      <c r="A38" s="457"/>
      <c r="E38" s="458"/>
      <c r="F38" s="460"/>
      <c r="G38" s="738"/>
      <c r="H38" s="461"/>
    </row>
    <row r="39" spans="1:8">
      <c r="A39" s="457"/>
      <c r="E39" s="458"/>
      <c r="F39" s="460"/>
      <c r="G39" s="738"/>
      <c r="H39" s="461"/>
    </row>
    <row r="40" spans="1:8">
      <c r="A40" s="457"/>
      <c r="E40" s="458"/>
      <c r="F40" s="460"/>
      <c r="G40" s="738"/>
      <c r="H40" s="461"/>
    </row>
    <row r="41" spans="1:8">
      <c r="A41" s="457"/>
      <c r="E41" s="458"/>
      <c r="F41" s="460"/>
      <c r="G41" s="738"/>
      <c r="H41" s="461"/>
    </row>
    <row r="42" spans="1:8">
      <c r="A42" s="457"/>
      <c r="E42" s="458"/>
      <c r="F42" s="460"/>
      <c r="G42" s="738"/>
      <c r="H42" s="461"/>
    </row>
    <row r="43" spans="1:8">
      <c r="A43" s="457"/>
      <c r="E43" s="458"/>
      <c r="F43" s="460"/>
      <c r="G43" s="738"/>
      <c r="H43" s="461"/>
    </row>
    <row r="44" spans="1:8">
      <c r="A44" s="457"/>
      <c r="E44" s="458"/>
      <c r="F44" s="460"/>
      <c r="G44" s="738"/>
      <c r="H44" s="461"/>
    </row>
    <row r="45" spans="1:8">
      <c r="A45" s="457"/>
      <c r="E45" s="458"/>
      <c r="F45" s="460"/>
      <c r="G45" s="738"/>
      <c r="H45" s="461"/>
    </row>
    <row r="46" spans="1:8">
      <c r="A46" s="457"/>
      <c r="E46" s="458"/>
      <c r="F46" s="460"/>
      <c r="G46" s="738"/>
      <c r="H46" s="461"/>
    </row>
    <row r="47" spans="1:8">
      <c r="A47" s="457"/>
      <c r="E47" s="458"/>
      <c r="F47" s="460"/>
      <c r="G47" s="738"/>
      <c r="H47" s="461"/>
    </row>
    <row r="48" spans="1:8">
      <c r="A48" s="457"/>
      <c r="E48" s="458"/>
      <c r="F48" s="460"/>
      <c r="G48" s="738"/>
      <c r="H48" s="461"/>
    </row>
    <row r="49" spans="1:8">
      <c r="A49" s="457"/>
      <c r="E49" s="458"/>
      <c r="F49" s="460"/>
      <c r="G49" s="738"/>
      <c r="H49" s="461"/>
    </row>
    <row r="50" spans="1:8">
      <c r="A50" s="457"/>
      <c r="E50" s="458"/>
      <c r="F50" s="460"/>
      <c r="G50" s="738"/>
      <c r="H50" s="461"/>
    </row>
    <row r="51" spans="1:8">
      <c r="A51" s="457"/>
      <c r="E51" s="458"/>
      <c r="F51" s="460"/>
      <c r="G51" s="738"/>
      <c r="H51" s="461"/>
    </row>
    <row r="52" spans="1:8">
      <c r="A52" s="457"/>
      <c r="E52" s="458"/>
      <c r="F52" s="460"/>
      <c r="G52" s="738"/>
      <c r="H52" s="461"/>
    </row>
    <row r="53" spans="1:8">
      <c r="A53" s="457"/>
      <c r="E53" s="458"/>
      <c r="F53" s="460"/>
      <c r="G53" s="738"/>
      <c r="H53" s="461"/>
    </row>
    <row r="54" spans="1:8">
      <c r="A54" s="457"/>
      <c r="E54" s="458"/>
      <c r="F54" s="460"/>
      <c r="G54" s="738"/>
      <c r="H54" s="461"/>
    </row>
    <row r="55" spans="1:8">
      <c r="A55" s="457"/>
      <c r="E55" s="458"/>
      <c r="F55" s="460"/>
      <c r="G55" s="738"/>
      <c r="H55" s="461"/>
    </row>
    <row r="56" spans="1:8">
      <c r="A56" s="457"/>
      <c r="E56" s="458"/>
      <c r="F56" s="460"/>
      <c r="G56" s="738"/>
      <c r="H56" s="461"/>
    </row>
    <row r="57" spans="1:8">
      <c r="A57" s="457"/>
      <c r="E57" s="458"/>
      <c r="F57" s="460"/>
      <c r="G57" s="738"/>
      <c r="H57" s="461"/>
    </row>
    <row r="58" spans="1:8">
      <c r="A58" s="457"/>
      <c r="E58" s="458"/>
      <c r="F58" s="460"/>
      <c r="G58" s="738"/>
      <c r="H58" s="461"/>
    </row>
    <row r="59" spans="1:8">
      <c r="A59" s="463"/>
      <c r="E59" s="458"/>
      <c r="F59" s="460"/>
      <c r="G59" s="738"/>
      <c r="H59" s="461"/>
    </row>
    <row r="60" spans="1:8">
      <c r="A60" s="468"/>
      <c r="B60" s="469"/>
      <c r="C60" s="469"/>
      <c r="D60" s="470"/>
      <c r="E60" s="469"/>
      <c r="F60" s="471"/>
      <c r="G60" s="471"/>
      <c r="H60" s="472"/>
    </row>
    <row r="61" spans="1:8">
      <c r="A61" s="473"/>
      <c r="B61" s="474" t="s">
        <v>513</v>
      </c>
      <c r="C61" s="475"/>
      <c r="D61" s="476"/>
      <c r="E61" s="475"/>
      <c r="F61" s="477" t="s">
        <v>7</v>
      </c>
      <c r="G61" s="477"/>
      <c r="H61" s="478"/>
    </row>
    <row r="62" spans="1:8" ht="13.8" thickBot="1">
      <c r="A62" s="479"/>
      <c r="B62" s="480"/>
      <c r="C62" s="480"/>
      <c r="D62" s="481"/>
      <c r="E62" s="480"/>
      <c r="F62" s="482"/>
      <c r="G62" s="482"/>
      <c r="H62" s="483"/>
    </row>
  </sheetData>
  <printOptions horizontalCentered="1" gridLinesSet="0"/>
  <pageMargins left="0.31496062992125984" right="3.937007874015748E-2" top="0.31496062992125984" bottom="0.31496062992125984" header="0" footer="0"/>
  <pageSetup paperSize="9" scale="89" firstPageNumber="165" orientation="portrait" useFirstPageNumber="1" r:id="rId1"/>
  <headerFooter alignWithMargins="0">
    <oddHeader>&amp;RJW14040: CONSTRUCTION OF A 2.25ML WATER TOWER IN ROBERTVILLE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8"/>
  <sheetViews>
    <sheetView showGridLines="0" view="pageBreakPreview" topLeftCell="A135" zoomScaleNormal="100" zoomScaleSheetLayoutView="100" workbookViewId="0">
      <selection activeCell="E71" sqref="E71"/>
    </sheetView>
  </sheetViews>
  <sheetFormatPr defaultColWidth="9.109375" defaultRowHeight="13.2"/>
  <cols>
    <col min="1" max="1" width="7.6640625" style="19" customWidth="1"/>
    <col min="2" max="2" width="11.109375" style="19" customWidth="1"/>
    <col min="3" max="3" width="36.6640625" style="19" customWidth="1"/>
    <col min="4" max="4" width="7.6640625" style="56" customWidth="1"/>
    <col min="5" max="5" width="10.6640625" style="56" customWidth="1"/>
    <col min="6" max="6" width="14" style="742" hidden="1" customWidth="1"/>
    <col min="7" max="8" width="14" style="743" customWidth="1"/>
    <col min="9" max="10" width="9.109375" style="1"/>
    <col min="11" max="11" width="42.77734375" style="1" customWidth="1"/>
    <col min="12" max="16384" width="9.109375" style="1"/>
  </cols>
  <sheetData>
    <row r="1" spans="1:14" ht="13.8" thickBot="1"/>
    <row r="2" spans="1:14" s="108" customFormat="1" ht="40.5" customHeight="1" thickBot="1">
      <c r="A2" s="158" t="s">
        <v>42</v>
      </c>
      <c r="B2" s="159" t="s">
        <v>43</v>
      </c>
      <c r="C2" s="159" t="s">
        <v>44</v>
      </c>
      <c r="D2" s="159" t="s">
        <v>45</v>
      </c>
      <c r="E2" s="160" t="s">
        <v>46</v>
      </c>
      <c r="F2" s="744" t="s">
        <v>47</v>
      </c>
      <c r="G2" s="744" t="s">
        <v>48</v>
      </c>
      <c r="H2" s="745" t="s">
        <v>49</v>
      </c>
    </row>
    <row r="3" spans="1:14" ht="13.8" thickTop="1">
      <c r="A3" s="162"/>
      <c r="B3" s="6"/>
      <c r="C3" s="6"/>
      <c r="D3" s="6"/>
      <c r="E3" s="46"/>
      <c r="F3" s="746"/>
      <c r="G3" s="747"/>
      <c r="H3" s="748"/>
    </row>
    <row r="4" spans="1:14" s="8" customFormat="1" ht="26.4">
      <c r="A4" s="164"/>
      <c r="B4" s="12" t="s">
        <v>514</v>
      </c>
      <c r="C4" s="12" t="s">
        <v>515</v>
      </c>
      <c r="D4" s="18"/>
      <c r="E4" s="48"/>
      <c r="F4" s="749"/>
      <c r="G4" s="747"/>
      <c r="H4" s="750"/>
    </row>
    <row r="5" spans="1:14" s="8" customFormat="1" ht="10.5" customHeight="1">
      <c r="A5" s="164"/>
      <c r="B5" s="12"/>
      <c r="C5" s="12"/>
      <c r="D5" s="18"/>
      <c r="E5" s="48"/>
      <c r="F5" s="749"/>
      <c r="G5" s="747"/>
      <c r="H5" s="750"/>
    </row>
    <row r="6" spans="1:14" s="139" customFormat="1">
      <c r="A6" s="227" t="s">
        <v>516</v>
      </c>
      <c r="B6" s="136" t="s">
        <v>341</v>
      </c>
      <c r="C6" s="136" t="s">
        <v>517</v>
      </c>
      <c r="D6" s="137"/>
      <c r="E6" s="138"/>
      <c r="F6" s="751"/>
      <c r="G6" s="752"/>
      <c r="H6" s="754"/>
      <c r="I6" s="889"/>
      <c r="M6" s="505"/>
      <c r="N6" s="505"/>
    </row>
    <row r="7" spans="1:14" s="139" customFormat="1" ht="52.8">
      <c r="A7" s="227"/>
      <c r="B7" s="140"/>
      <c r="C7" s="345" t="s">
        <v>518</v>
      </c>
      <c r="D7" s="141"/>
      <c r="E7" s="142"/>
      <c r="F7" s="890"/>
      <c r="G7" s="891"/>
      <c r="H7" s="892"/>
      <c r="I7" s="893"/>
    </row>
    <row r="8" spans="1:14" s="982" customFormat="1">
      <c r="A8" s="973"/>
      <c r="B8" s="974" t="s">
        <v>73</v>
      </c>
      <c r="C8" s="975" t="s">
        <v>519</v>
      </c>
      <c r="D8" s="976" t="s">
        <v>312</v>
      </c>
      <c r="E8" s="977">
        <v>1100</v>
      </c>
      <c r="F8" s="978">
        <v>4100</v>
      </c>
      <c r="G8" s="979"/>
      <c r="H8" s="980"/>
      <c r="I8" s="981"/>
    </row>
    <row r="9" spans="1:14" s="139" customFormat="1">
      <c r="A9" s="348"/>
      <c r="B9" s="140"/>
      <c r="C9" s="343" t="s">
        <v>520</v>
      </c>
      <c r="D9" s="498" t="s">
        <v>250</v>
      </c>
      <c r="E9" s="142">
        <v>30</v>
      </c>
      <c r="F9" s="740">
        <v>3550</v>
      </c>
      <c r="G9" s="761"/>
      <c r="H9" s="894"/>
      <c r="I9" s="893"/>
      <c r="M9" s="506"/>
      <c r="N9" s="506"/>
    </row>
    <row r="10" spans="1:14" s="139" customFormat="1">
      <c r="A10" s="348"/>
      <c r="B10" s="140"/>
      <c r="C10" s="343" t="s">
        <v>521</v>
      </c>
      <c r="D10" s="141" t="s">
        <v>312</v>
      </c>
      <c r="E10" s="142">
        <v>30</v>
      </c>
      <c r="F10" s="740">
        <v>2541.7159763313612</v>
      </c>
      <c r="G10" s="761"/>
      <c r="H10" s="894"/>
      <c r="I10" s="893"/>
      <c r="M10" s="506"/>
      <c r="N10" s="506"/>
    </row>
    <row r="11" spans="1:14" s="139" customFormat="1">
      <c r="A11" s="348"/>
      <c r="B11" s="140"/>
      <c r="C11" s="343" t="s">
        <v>522</v>
      </c>
      <c r="D11" s="498" t="s">
        <v>250</v>
      </c>
      <c r="E11" s="142">
        <v>7</v>
      </c>
      <c r="F11" s="740">
        <v>525.1479289940828</v>
      </c>
      <c r="G11" s="761"/>
      <c r="H11" s="894"/>
      <c r="I11" s="893"/>
      <c r="M11" s="506"/>
      <c r="N11" s="506"/>
    </row>
    <row r="12" spans="1:14" s="139" customFormat="1" ht="8.25" customHeight="1">
      <c r="A12" s="163"/>
      <c r="B12" s="143"/>
      <c r="C12" s="144"/>
      <c r="D12" s="499"/>
      <c r="E12" s="106"/>
      <c r="F12" s="740"/>
      <c r="G12" s="761"/>
      <c r="H12" s="753"/>
      <c r="I12" s="893"/>
      <c r="N12" s="506"/>
    </row>
    <row r="13" spans="1:14" s="139" customFormat="1" ht="52.8">
      <c r="A13" s="349" t="s">
        <v>523</v>
      </c>
      <c r="B13" s="11"/>
      <c r="C13" s="345" t="s">
        <v>524</v>
      </c>
      <c r="D13" s="500"/>
      <c r="E13" s="106"/>
      <c r="F13" s="740"/>
      <c r="G13" s="761"/>
      <c r="H13" s="748"/>
    </row>
    <row r="14" spans="1:14" s="937" customFormat="1" ht="12.75" customHeight="1">
      <c r="A14" s="936"/>
      <c r="B14" s="983"/>
      <c r="C14" s="947" t="s">
        <v>525</v>
      </c>
      <c r="D14" s="948" t="s">
        <v>250</v>
      </c>
      <c r="E14" s="984">
        <v>42</v>
      </c>
      <c r="F14" s="978">
        <v>40800</v>
      </c>
      <c r="G14" s="979"/>
      <c r="H14" s="980"/>
    </row>
    <row r="15" spans="1:14" s="937" customFormat="1">
      <c r="A15" s="936"/>
      <c r="B15" s="985"/>
      <c r="C15" s="947" t="s">
        <v>526</v>
      </c>
      <c r="D15" s="986" t="s">
        <v>250</v>
      </c>
      <c r="E15" s="987">
        <v>36</v>
      </c>
      <c r="F15" s="978">
        <v>29211.834319526628</v>
      </c>
      <c r="G15" s="979"/>
      <c r="H15" s="980"/>
    </row>
    <row r="16" spans="1:14" s="8" customFormat="1">
      <c r="A16" s="349"/>
      <c r="B16" s="12"/>
      <c r="C16" s="10" t="s">
        <v>527</v>
      </c>
      <c r="D16" s="128" t="s">
        <v>250</v>
      </c>
      <c r="E16" s="129">
        <v>48</v>
      </c>
      <c r="F16" s="740">
        <v>6035.5029585798811</v>
      </c>
      <c r="G16" s="761"/>
      <c r="H16" s="894"/>
    </row>
    <row r="17" spans="1:8" s="8" customFormat="1">
      <c r="A17" s="349"/>
      <c r="B17" s="98"/>
      <c r="C17" s="10" t="s">
        <v>528</v>
      </c>
      <c r="D17" s="128" t="s">
        <v>250</v>
      </c>
      <c r="E17" s="129">
        <v>36</v>
      </c>
      <c r="F17" s="740">
        <v>3862.7218934911248</v>
      </c>
      <c r="G17" s="761"/>
      <c r="H17" s="894"/>
    </row>
    <row r="18" spans="1:8" s="8" customFormat="1" ht="6" customHeight="1">
      <c r="A18" s="163"/>
      <c r="B18" s="11"/>
      <c r="C18" s="12"/>
      <c r="D18" s="501"/>
      <c r="E18" s="106"/>
      <c r="F18" s="740"/>
      <c r="G18" s="761"/>
      <c r="H18" s="750"/>
    </row>
    <row r="19" spans="1:8" s="8" customFormat="1">
      <c r="A19" s="349" t="s">
        <v>529</v>
      </c>
      <c r="B19" s="11"/>
      <c r="C19" s="99" t="s">
        <v>530</v>
      </c>
      <c r="D19" s="500"/>
      <c r="E19" s="106"/>
      <c r="F19" s="740"/>
      <c r="G19" s="761"/>
      <c r="H19" s="750"/>
    </row>
    <row r="20" spans="1:8" s="8" customFormat="1" ht="24.75" customHeight="1">
      <c r="A20" s="349"/>
      <c r="B20" s="11"/>
      <c r="C20" s="12" t="s">
        <v>531</v>
      </c>
      <c r="D20" s="106"/>
      <c r="E20" s="107"/>
      <c r="F20" s="740"/>
      <c r="G20" s="761"/>
      <c r="H20" s="750"/>
    </row>
    <row r="21" spans="1:8" s="935" customFormat="1" ht="12.75" customHeight="1">
      <c r="A21" s="936" t="s">
        <v>532</v>
      </c>
      <c r="B21" s="985"/>
      <c r="C21" s="947" t="s">
        <v>533</v>
      </c>
      <c r="D21" s="953" t="s">
        <v>377</v>
      </c>
      <c r="E21" s="987">
        <v>2</v>
      </c>
      <c r="F21" s="978">
        <v>25000</v>
      </c>
      <c r="G21" s="979"/>
      <c r="H21" s="980"/>
    </row>
    <row r="22" spans="1:8" s="935" customFormat="1" ht="39.6">
      <c r="A22" s="936" t="s">
        <v>534</v>
      </c>
      <c r="B22" s="985"/>
      <c r="C22" s="947" t="s">
        <v>535</v>
      </c>
      <c r="D22" s="953" t="s">
        <v>377</v>
      </c>
      <c r="E22" s="987">
        <v>1</v>
      </c>
      <c r="F22" s="978">
        <v>250000</v>
      </c>
      <c r="G22" s="979"/>
      <c r="H22" s="980"/>
    </row>
    <row r="23" spans="1:8" s="8" customFormat="1" ht="8.25" customHeight="1">
      <c r="A23" s="163"/>
      <c r="B23" s="988"/>
      <c r="C23" s="989"/>
      <c r="D23" s="953"/>
      <c r="E23" s="953"/>
      <c r="F23" s="990"/>
      <c r="G23" s="979"/>
      <c r="H23" s="991"/>
    </row>
    <row r="24" spans="1:8" s="8" customFormat="1" ht="12.75" customHeight="1">
      <c r="A24" s="165" t="s">
        <v>536</v>
      </c>
      <c r="B24" s="988"/>
      <c r="C24" s="989" t="s">
        <v>537</v>
      </c>
      <c r="D24" s="953"/>
      <c r="E24" s="953"/>
      <c r="F24" s="978"/>
      <c r="G24" s="979"/>
      <c r="H24" s="991"/>
    </row>
    <row r="25" spans="1:8" s="935" customFormat="1">
      <c r="A25" s="938"/>
      <c r="B25" s="947"/>
      <c r="C25" s="947" t="s">
        <v>538</v>
      </c>
      <c r="D25" s="948" t="s">
        <v>377</v>
      </c>
      <c r="E25" s="953">
        <v>2</v>
      </c>
      <c r="F25" s="978">
        <v>28560</v>
      </c>
      <c r="G25" s="979"/>
      <c r="H25" s="980"/>
    </row>
    <row r="26" spans="1:8" s="935" customFormat="1">
      <c r="A26" s="938"/>
      <c r="B26" s="947"/>
      <c r="C26" s="947" t="s">
        <v>539</v>
      </c>
      <c r="D26" s="948" t="s">
        <v>377</v>
      </c>
      <c r="E26" s="953">
        <v>2</v>
      </c>
      <c r="F26" s="978">
        <v>28560</v>
      </c>
      <c r="G26" s="979"/>
      <c r="H26" s="980"/>
    </row>
    <row r="27" spans="1:8" s="8" customFormat="1">
      <c r="A27" s="164"/>
      <c r="B27" s="10"/>
      <c r="C27" s="10" t="s">
        <v>540</v>
      </c>
      <c r="D27" s="128" t="s">
        <v>377</v>
      </c>
      <c r="E27" s="106">
        <v>1</v>
      </c>
      <c r="F27" s="740">
        <v>20448.284023668639</v>
      </c>
      <c r="G27" s="761"/>
      <c r="H27" s="894"/>
    </row>
    <row r="28" spans="1:8" s="8" customFormat="1">
      <c r="A28" s="164"/>
      <c r="B28" s="10"/>
      <c r="C28" s="10" t="s">
        <v>541</v>
      </c>
      <c r="D28" s="128" t="s">
        <v>377</v>
      </c>
      <c r="E28" s="106">
        <v>1</v>
      </c>
      <c r="F28" s="740">
        <v>20448.284023668639</v>
      </c>
      <c r="G28" s="761"/>
      <c r="H28" s="894"/>
    </row>
    <row r="29" spans="1:8">
      <c r="A29" s="164"/>
      <c r="B29" s="49"/>
      <c r="C29" s="10" t="s">
        <v>542</v>
      </c>
      <c r="D29" s="501" t="s">
        <v>377</v>
      </c>
      <c r="E29" s="106">
        <v>2</v>
      </c>
      <c r="F29" s="740">
        <v>14640.48737789293</v>
      </c>
      <c r="G29" s="761"/>
      <c r="H29" s="894"/>
    </row>
    <row r="30" spans="1:8">
      <c r="A30" s="164"/>
      <c r="B30" s="10"/>
      <c r="C30" s="10" t="s">
        <v>543</v>
      </c>
      <c r="D30" s="128" t="s">
        <v>377</v>
      </c>
      <c r="E30" s="106">
        <v>2</v>
      </c>
      <c r="F30" s="740">
        <v>14640.48737789293</v>
      </c>
      <c r="G30" s="761"/>
      <c r="H30" s="894"/>
    </row>
    <row r="31" spans="1:8">
      <c r="A31" s="164"/>
      <c r="B31" s="10"/>
      <c r="C31" s="10" t="s">
        <v>544</v>
      </c>
      <c r="D31" s="128" t="s">
        <v>377</v>
      </c>
      <c r="E31" s="106">
        <v>4</v>
      </c>
      <c r="F31" s="740">
        <v>9369.911921851477</v>
      </c>
      <c r="G31" s="761"/>
      <c r="H31" s="894"/>
    </row>
    <row r="32" spans="1:8" ht="12.75" customHeight="1">
      <c r="A32" s="164"/>
      <c r="B32" s="10"/>
      <c r="C32" s="10" t="s">
        <v>545</v>
      </c>
      <c r="D32" s="128" t="s">
        <v>377</v>
      </c>
      <c r="E32" s="106">
        <v>1</v>
      </c>
      <c r="F32" s="740">
        <v>5616</v>
      </c>
      <c r="G32" s="761"/>
      <c r="H32" s="894"/>
    </row>
    <row r="33" spans="1:8" s="230" customFormat="1">
      <c r="A33" s="164"/>
      <c r="B33" s="10"/>
      <c r="C33" s="10" t="s">
        <v>546</v>
      </c>
      <c r="D33" s="128" t="s">
        <v>377</v>
      </c>
      <c r="E33" s="106">
        <v>2</v>
      </c>
      <c r="F33" s="740">
        <v>6240</v>
      </c>
      <c r="G33" s="761"/>
      <c r="H33" s="894"/>
    </row>
    <row r="34" spans="1:8" s="230" customFormat="1" ht="26.4">
      <c r="A34" s="164"/>
      <c r="B34" s="10"/>
      <c r="C34" s="10" t="s">
        <v>547</v>
      </c>
      <c r="D34" s="128" t="s">
        <v>377</v>
      </c>
      <c r="E34" s="106">
        <v>1</v>
      </c>
      <c r="F34" s="740">
        <v>5616</v>
      </c>
      <c r="G34" s="761"/>
      <c r="H34" s="894"/>
    </row>
    <row r="35" spans="1:8" s="230" customFormat="1" ht="26.4">
      <c r="A35" s="164"/>
      <c r="B35" s="10"/>
      <c r="C35" s="10" t="s">
        <v>548</v>
      </c>
      <c r="D35" s="128" t="s">
        <v>377</v>
      </c>
      <c r="E35" s="106">
        <v>1</v>
      </c>
      <c r="F35" s="740">
        <v>1194.2148760330579</v>
      </c>
      <c r="G35" s="761"/>
      <c r="H35" s="894"/>
    </row>
    <row r="36" spans="1:8" s="230" customFormat="1" ht="12" customHeight="1">
      <c r="A36" s="164"/>
      <c r="B36" s="10"/>
      <c r="C36" s="10"/>
      <c r="D36" s="128"/>
      <c r="E36" s="106"/>
      <c r="F36" s="740"/>
      <c r="G36" s="761"/>
      <c r="H36" s="754"/>
    </row>
    <row r="37" spans="1:8" ht="12.75" customHeight="1">
      <c r="A37" s="164" t="s">
        <v>549</v>
      </c>
      <c r="B37" s="10"/>
      <c r="C37" s="12" t="s">
        <v>550</v>
      </c>
      <c r="D37" s="106"/>
      <c r="E37" s="106"/>
      <c r="F37" s="741"/>
      <c r="G37" s="761"/>
      <c r="H37" s="748"/>
    </row>
    <row r="38" spans="1:8" s="939" customFormat="1" ht="27" customHeight="1">
      <c r="A38" s="938"/>
      <c r="B38" s="985"/>
      <c r="C38" s="947" t="s">
        <v>551</v>
      </c>
      <c r="D38" s="948" t="s">
        <v>377</v>
      </c>
      <c r="E38" s="992">
        <v>1</v>
      </c>
      <c r="F38" s="978">
        <v>40000</v>
      </c>
      <c r="G38" s="979"/>
      <c r="H38" s="980"/>
    </row>
    <row r="39" spans="1:8" s="939" customFormat="1" ht="27" customHeight="1">
      <c r="A39" s="938"/>
      <c r="B39" s="985"/>
      <c r="C39" s="947" t="s">
        <v>552</v>
      </c>
      <c r="D39" s="948" t="s">
        <v>377</v>
      </c>
      <c r="E39" s="992">
        <v>9</v>
      </c>
      <c r="F39" s="978">
        <v>79524.72</v>
      </c>
      <c r="G39" s="979"/>
      <c r="H39" s="980"/>
    </row>
    <row r="40" spans="1:8" s="939" customFormat="1" ht="27" customHeight="1">
      <c r="A40" s="938"/>
      <c r="B40" s="993"/>
      <c r="C40" s="947" t="s">
        <v>553</v>
      </c>
      <c r="D40" s="948" t="s">
        <v>377</v>
      </c>
      <c r="E40" s="992">
        <v>1</v>
      </c>
      <c r="F40" s="978">
        <v>1080000</v>
      </c>
      <c r="G40" s="979"/>
      <c r="H40" s="980"/>
    </row>
    <row r="41" spans="1:8" s="939" customFormat="1" ht="27" customHeight="1">
      <c r="A41" s="938"/>
      <c r="B41" s="993"/>
      <c r="C41" s="947" t="s">
        <v>554</v>
      </c>
      <c r="D41" s="948" t="s">
        <v>377</v>
      </c>
      <c r="E41" s="992">
        <v>6</v>
      </c>
      <c r="F41" s="978">
        <v>675000</v>
      </c>
      <c r="G41" s="979"/>
      <c r="H41" s="980"/>
    </row>
    <row r="42" spans="1:8" s="939" customFormat="1">
      <c r="A42" s="938"/>
      <c r="B42" s="993"/>
      <c r="C42" s="947" t="s">
        <v>555</v>
      </c>
      <c r="D42" s="948" t="s">
        <v>377</v>
      </c>
      <c r="E42" s="992">
        <v>3</v>
      </c>
      <c r="F42" s="978">
        <v>49702.95</v>
      </c>
      <c r="G42" s="979"/>
      <c r="H42" s="980"/>
    </row>
    <row r="43" spans="1:8" ht="12.75" customHeight="1">
      <c r="A43" s="164"/>
      <c r="B43" s="11"/>
      <c r="C43" s="10"/>
      <c r="D43" s="128"/>
      <c r="E43" s="385"/>
      <c r="F43" s="740"/>
      <c r="G43" s="761"/>
      <c r="H43" s="748"/>
    </row>
    <row r="44" spans="1:8">
      <c r="A44" s="165" t="s">
        <v>556</v>
      </c>
      <c r="B44" s="49"/>
      <c r="C44" s="16" t="s">
        <v>557</v>
      </c>
      <c r="D44" s="128"/>
      <c r="E44" s="106"/>
      <c r="F44" s="740"/>
      <c r="G44" s="761"/>
      <c r="H44" s="748"/>
    </row>
    <row r="45" spans="1:8" ht="26.4">
      <c r="A45" s="164" t="s">
        <v>558</v>
      </c>
      <c r="B45" s="10"/>
      <c r="C45" s="10" t="s">
        <v>559</v>
      </c>
      <c r="D45" s="128" t="s">
        <v>377</v>
      </c>
      <c r="E45" s="106">
        <v>2</v>
      </c>
      <c r="F45" s="740">
        <v>7500</v>
      </c>
      <c r="G45" s="761"/>
      <c r="H45" s="894"/>
    </row>
    <row r="46" spans="1:8">
      <c r="A46" s="164"/>
      <c r="B46" s="10"/>
      <c r="C46" s="10"/>
      <c r="D46" s="128"/>
      <c r="E46" s="106"/>
      <c r="F46" s="740"/>
      <c r="G46" s="747"/>
      <c r="H46" s="748"/>
    </row>
    <row r="47" spans="1:8">
      <c r="A47" s="164"/>
      <c r="B47" s="10"/>
      <c r="C47" s="10"/>
      <c r="D47" s="128"/>
      <c r="E47" s="106"/>
      <c r="F47" s="740"/>
      <c r="G47" s="747"/>
      <c r="H47" s="748"/>
    </row>
    <row r="48" spans="1:8">
      <c r="A48" s="216"/>
      <c r="B48" s="130"/>
      <c r="C48" s="131" t="s">
        <v>106</v>
      </c>
      <c r="D48" s="132"/>
      <c r="E48" s="133"/>
      <c r="F48" s="755"/>
      <c r="G48" s="756" t="s">
        <v>7</v>
      </c>
      <c r="H48" s="757"/>
    </row>
    <row r="49" spans="1:8">
      <c r="A49" s="216"/>
      <c r="B49" s="134"/>
      <c r="C49" s="131" t="s">
        <v>400</v>
      </c>
      <c r="D49" s="135"/>
      <c r="E49" s="133"/>
      <c r="F49" s="755"/>
      <c r="G49" s="758" t="s">
        <v>7</v>
      </c>
      <c r="H49" s="759"/>
    </row>
    <row r="50" spans="1:8">
      <c r="A50" s="165"/>
      <c r="B50" s="9"/>
      <c r="C50" s="9"/>
      <c r="D50" s="501"/>
      <c r="E50" s="106"/>
      <c r="F50" s="760"/>
      <c r="G50" s="747"/>
      <c r="H50" s="748"/>
    </row>
    <row r="51" spans="1:8" ht="26.4">
      <c r="A51" s="165" t="s">
        <v>560</v>
      </c>
      <c r="B51" s="9"/>
      <c r="C51" s="10" t="s">
        <v>561</v>
      </c>
      <c r="D51" s="501" t="s">
        <v>377</v>
      </c>
      <c r="E51" s="106">
        <v>4</v>
      </c>
      <c r="F51" s="760">
        <v>15000</v>
      </c>
      <c r="G51" s="761"/>
      <c r="H51" s="894"/>
    </row>
    <row r="52" spans="1:8" ht="26.4">
      <c r="A52" s="165" t="s">
        <v>562</v>
      </c>
      <c r="B52" s="9"/>
      <c r="C52" s="10" t="s">
        <v>563</v>
      </c>
      <c r="D52" s="501" t="s">
        <v>377</v>
      </c>
      <c r="E52" s="106">
        <v>1</v>
      </c>
      <c r="F52" s="760">
        <v>2500</v>
      </c>
      <c r="G52" s="761"/>
      <c r="H52" s="894"/>
    </row>
    <row r="53" spans="1:8" ht="26.4">
      <c r="A53" s="165" t="s">
        <v>564</v>
      </c>
      <c r="B53" s="9"/>
      <c r="C53" s="10" t="s">
        <v>565</v>
      </c>
      <c r="D53" s="501" t="s">
        <v>377</v>
      </c>
      <c r="E53" s="106">
        <v>1</v>
      </c>
      <c r="F53" s="760">
        <v>7500</v>
      </c>
      <c r="G53" s="761"/>
      <c r="H53" s="894"/>
    </row>
    <row r="54" spans="1:8" ht="26.4">
      <c r="A54" s="165" t="s">
        <v>566</v>
      </c>
      <c r="B54" s="9"/>
      <c r="C54" s="10" t="s">
        <v>567</v>
      </c>
      <c r="D54" s="501" t="s">
        <v>377</v>
      </c>
      <c r="E54" s="106">
        <v>1</v>
      </c>
      <c r="F54" s="760">
        <v>7500</v>
      </c>
      <c r="G54" s="761"/>
      <c r="H54" s="894"/>
    </row>
    <row r="55" spans="1:8" ht="26.4">
      <c r="A55" s="165" t="s">
        <v>568</v>
      </c>
      <c r="B55" s="9"/>
      <c r="C55" s="10" t="s">
        <v>569</v>
      </c>
      <c r="D55" s="501" t="s">
        <v>377</v>
      </c>
      <c r="E55" s="106">
        <v>1</v>
      </c>
      <c r="F55" s="760">
        <v>7500</v>
      </c>
      <c r="G55" s="761"/>
      <c r="H55" s="894"/>
    </row>
    <row r="56" spans="1:8" ht="26.4">
      <c r="A56" s="165" t="s">
        <v>570</v>
      </c>
      <c r="B56" s="10"/>
      <c r="C56" s="10" t="s">
        <v>571</v>
      </c>
      <c r="D56" s="128" t="s">
        <v>377</v>
      </c>
      <c r="E56" s="385">
        <v>1</v>
      </c>
      <c r="F56" s="740">
        <v>7500</v>
      </c>
      <c r="G56" s="761"/>
      <c r="H56" s="894"/>
    </row>
    <row r="57" spans="1:8" ht="26.4">
      <c r="A57" s="165" t="s">
        <v>572</v>
      </c>
      <c r="B57" s="10"/>
      <c r="C57" s="10" t="s">
        <v>573</v>
      </c>
      <c r="D57" s="128" t="s">
        <v>377</v>
      </c>
      <c r="E57" s="385">
        <v>4</v>
      </c>
      <c r="F57" s="740">
        <v>12000</v>
      </c>
      <c r="G57" s="761"/>
      <c r="H57" s="894"/>
    </row>
    <row r="58" spans="1:8" ht="26.4">
      <c r="A58" s="165" t="s">
        <v>574</v>
      </c>
      <c r="B58" s="10"/>
      <c r="C58" s="10" t="s">
        <v>575</v>
      </c>
      <c r="D58" s="128" t="s">
        <v>377</v>
      </c>
      <c r="E58" s="385">
        <v>1</v>
      </c>
      <c r="F58" s="740">
        <v>6000</v>
      </c>
      <c r="G58" s="761"/>
      <c r="H58" s="894"/>
    </row>
    <row r="59" spans="1:8" ht="26.4">
      <c r="A59" s="165" t="s">
        <v>576</v>
      </c>
      <c r="B59" s="10"/>
      <c r="C59" s="10" t="s">
        <v>577</v>
      </c>
      <c r="D59" s="128" t="s">
        <v>377</v>
      </c>
      <c r="E59" s="385">
        <v>1</v>
      </c>
      <c r="F59" s="740">
        <v>6000</v>
      </c>
      <c r="G59" s="761"/>
      <c r="H59" s="894"/>
    </row>
    <row r="60" spans="1:8" ht="26.4">
      <c r="A60" s="165" t="s">
        <v>578</v>
      </c>
      <c r="B60" s="10"/>
      <c r="C60" s="10" t="s">
        <v>579</v>
      </c>
      <c r="D60" s="128" t="s">
        <v>377</v>
      </c>
      <c r="E60" s="385">
        <v>1</v>
      </c>
      <c r="F60" s="740">
        <v>25000</v>
      </c>
      <c r="G60" s="761"/>
      <c r="H60" s="894"/>
    </row>
    <row r="61" spans="1:8" ht="26.4">
      <c r="A61" s="165" t="s">
        <v>580</v>
      </c>
      <c r="B61" s="10"/>
      <c r="C61" s="10" t="s">
        <v>581</v>
      </c>
      <c r="D61" s="128" t="s">
        <v>377</v>
      </c>
      <c r="E61" s="385">
        <v>1</v>
      </c>
      <c r="F61" s="740">
        <v>1000</v>
      </c>
      <c r="G61" s="761"/>
      <c r="H61" s="894"/>
    </row>
    <row r="62" spans="1:8" ht="26.4">
      <c r="A62" s="165" t="s">
        <v>582</v>
      </c>
      <c r="B62" s="10"/>
      <c r="C62" s="10" t="s">
        <v>583</v>
      </c>
      <c r="D62" s="128" t="s">
        <v>377</v>
      </c>
      <c r="E62" s="385">
        <v>3</v>
      </c>
      <c r="F62" s="740">
        <v>3500</v>
      </c>
      <c r="G62" s="761"/>
      <c r="H62" s="894"/>
    </row>
    <row r="63" spans="1:8" ht="26.4">
      <c r="A63" s="165" t="s">
        <v>584</v>
      </c>
      <c r="B63" s="10"/>
      <c r="C63" s="10" t="s">
        <v>585</v>
      </c>
      <c r="D63" s="128" t="s">
        <v>377</v>
      </c>
      <c r="E63" s="385">
        <v>1</v>
      </c>
      <c r="F63" s="740">
        <v>2000</v>
      </c>
      <c r="G63" s="761"/>
      <c r="H63" s="894"/>
    </row>
    <row r="64" spans="1:8" ht="26.4">
      <c r="A64" s="165" t="s">
        <v>586</v>
      </c>
      <c r="B64" s="346"/>
      <c r="C64" s="10" t="s">
        <v>587</v>
      </c>
      <c r="D64" s="128" t="s">
        <v>377</v>
      </c>
      <c r="E64" s="385">
        <v>1</v>
      </c>
      <c r="F64" s="740">
        <v>2000</v>
      </c>
      <c r="G64" s="761"/>
      <c r="H64" s="894"/>
    </row>
    <row r="65" spans="1:8" ht="26.4">
      <c r="A65" s="165" t="s">
        <v>588</v>
      </c>
      <c r="B65" s="10"/>
      <c r="C65" s="10" t="s">
        <v>589</v>
      </c>
      <c r="D65" s="128" t="s">
        <v>377</v>
      </c>
      <c r="E65" s="385">
        <v>1</v>
      </c>
      <c r="F65" s="740">
        <v>3500</v>
      </c>
      <c r="G65" s="761"/>
      <c r="H65" s="894"/>
    </row>
    <row r="66" spans="1:8" ht="26.4">
      <c r="A66" s="165" t="s">
        <v>590</v>
      </c>
      <c r="B66" s="10"/>
      <c r="C66" s="10" t="s">
        <v>591</v>
      </c>
      <c r="D66" s="128" t="s">
        <v>377</v>
      </c>
      <c r="E66" s="385">
        <v>1</v>
      </c>
      <c r="F66" s="740">
        <v>2500</v>
      </c>
      <c r="G66" s="761"/>
      <c r="H66" s="894"/>
    </row>
    <row r="67" spans="1:8" ht="26.4">
      <c r="A67" s="165" t="s">
        <v>592</v>
      </c>
      <c r="B67" s="10"/>
      <c r="C67" s="10" t="s">
        <v>593</v>
      </c>
      <c r="D67" s="128" t="s">
        <v>377</v>
      </c>
      <c r="E67" s="385">
        <v>3</v>
      </c>
      <c r="F67" s="740">
        <v>1250</v>
      </c>
      <c r="G67" s="761"/>
      <c r="H67" s="894"/>
    </row>
    <row r="68" spans="1:8" ht="26.4">
      <c r="A68" s="165" t="s">
        <v>594</v>
      </c>
      <c r="B68" s="10"/>
      <c r="C68" s="10" t="s">
        <v>595</v>
      </c>
      <c r="D68" s="128" t="s">
        <v>377</v>
      </c>
      <c r="E68" s="385">
        <v>1</v>
      </c>
      <c r="F68" s="740">
        <v>1500</v>
      </c>
      <c r="G68" s="761"/>
      <c r="H68" s="894"/>
    </row>
    <row r="69" spans="1:8" ht="27" customHeight="1">
      <c r="A69" s="165" t="s">
        <v>596</v>
      </c>
      <c r="B69" s="10"/>
      <c r="C69" s="10" t="s">
        <v>597</v>
      </c>
      <c r="D69" s="128" t="s">
        <v>377</v>
      </c>
      <c r="E69" s="385">
        <v>3</v>
      </c>
      <c r="F69" s="740">
        <v>9530</v>
      </c>
      <c r="G69" s="761"/>
      <c r="H69" s="894"/>
    </row>
    <row r="70" spans="1:8" ht="26.4">
      <c r="A70" s="165" t="s">
        <v>598</v>
      </c>
      <c r="B70" s="99"/>
      <c r="C70" s="10" t="s">
        <v>599</v>
      </c>
      <c r="D70" s="128" t="s">
        <v>377</v>
      </c>
      <c r="E70" s="385">
        <v>1</v>
      </c>
      <c r="F70" s="740">
        <v>2750</v>
      </c>
      <c r="G70" s="761"/>
      <c r="H70" s="894"/>
    </row>
    <row r="71" spans="1:8" ht="26.4">
      <c r="A71" s="165" t="s">
        <v>600</v>
      </c>
      <c r="B71" s="99"/>
      <c r="C71" s="10" t="s">
        <v>601</v>
      </c>
      <c r="D71" s="128" t="s">
        <v>377</v>
      </c>
      <c r="E71" s="385">
        <v>1</v>
      </c>
      <c r="F71" s="740">
        <v>1250</v>
      </c>
      <c r="G71" s="761"/>
      <c r="H71" s="894"/>
    </row>
    <row r="72" spans="1:8" s="939" customFormat="1" ht="26.4">
      <c r="A72" s="945" t="s">
        <v>602</v>
      </c>
      <c r="B72" s="983"/>
      <c r="C72" s="947" t="s">
        <v>603</v>
      </c>
      <c r="D72" s="948" t="s">
        <v>377</v>
      </c>
      <c r="E72" s="992">
        <v>1</v>
      </c>
      <c r="F72" s="978">
        <v>112320</v>
      </c>
      <c r="G72" s="979"/>
      <c r="H72" s="980"/>
    </row>
    <row r="73" spans="1:8" ht="26.4">
      <c r="A73" s="165" t="s">
        <v>604</v>
      </c>
      <c r="B73" s="99"/>
      <c r="C73" s="10" t="s">
        <v>605</v>
      </c>
      <c r="D73" s="128" t="s">
        <v>377</v>
      </c>
      <c r="E73" s="385">
        <v>1</v>
      </c>
      <c r="F73" s="740">
        <v>2750</v>
      </c>
      <c r="G73" s="761"/>
      <c r="H73" s="894"/>
    </row>
    <row r="74" spans="1:8" ht="26.4">
      <c r="A74" s="165" t="s">
        <v>606</v>
      </c>
      <c r="B74" s="99"/>
      <c r="C74" s="10" t="s">
        <v>607</v>
      </c>
      <c r="D74" s="128" t="s">
        <v>377</v>
      </c>
      <c r="E74" s="385">
        <v>1</v>
      </c>
      <c r="F74" s="740">
        <v>1800</v>
      </c>
      <c r="G74" s="761"/>
      <c r="H74" s="894"/>
    </row>
    <row r="75" spans="1:8" ht="26.4">
      <c r="A75" s="165" t="s">
        <v>608</v>
      </c>
      <c r="B75" s="99"/>
      <c r="C75" s="10" t="s">
        <v>609</v>
      </c>
      <c r="D75" s="128" t="s">
        <v>377</v>
      </c>
      <c r="E75" s="385">
        <v>1</v>
      </c>
      <c r="F75" s="740">
        <v>2250</v>
      </c>
      <c r="G75" s="761"/>
      <c r="H75" s="894"/>
    </row>
    <row r="76" spans="1:8" s="939" customFormat="1" ht="26.4">
      <c r="A76" s="945" t="s">
        <v>610</v>
      </c>
      <c r="B76" s="983"/>
      <c r="C76" s="947" t="s">
        <v>611</v>
      </c>
      <c r="D76" s="948" t="s">
        <v>377</v>
      </c>
      <c r="E76" s="992">
        <v>1</v>
      </c>
      <c r="F76" s="978">
        <v>56160</v>
      </c>
      <c r="G76" s="979"/>
      <c r="H76" s="980"/>
    </row>
    <row r="77" spans="1:8" ht="26.4">
      <c r="A77" s="165" t="s">
        <v>612</v>
      </c>
      <c r="B77" s="99"/>
      <c r="C77" s="10" t="s">
        <v>613</v>
      </c>
      <c r="D77" s="128" t="s">
        <v>377</v>
      </c>
      <c r="E77" s="385">
        <v>1</v>
      </c>
      <c r="F77" s="740">
        <v>1000</v>
      </c>
      <c r="G77" s="761"/>
      <c r="H77" s="894"/>
    </row>
    <row r="78" spans="1:8" ht="26.4">
      <c r="A78" s="165" t="s">
        <v>614</v>
      </c>
      <c r="B78" s="99"/>
      <c r="C78" s="10" t="s">
        <v>615</v>
      </c>
      <c r="D78" s="128" t="s">
        <v>377</v>
      </c>
      <c r="E78" s="385">
        <v>1</v>
      </c>
      <c r="F78" s="740">
        <v>3474.9</v>
      </c>
      <c r="G78" s="761"/>
      <c r="H78" s="894"/>
    </row>
    <row r="79" spans="1:8">
      <c r="A79" s="573"/>
      <c r="B79" s="99"/>
      <c r="C79" s="20"/>
      <c r="D79" s="128"/>
      <c r="E79" s="495"/>
      <c r="F79" s="740"/>
      <c r="G79" s="747"/>
      <c r="H79" s="748"/>
    </row>
    <row r="80" spans="1:8">
      <c r="A80" s="164"/>
      <c r="B80" s="11"/>
      <c r="C80" s="10"/>
      <c r="D80" s="106"/>
      <c r="E80" s="106"/>
      <c r="F80" s="740"/>
      <c r="G80" s="747"/>
      <c r="H80" s="748"/>
    </row>
    <row r="81" spans="1:8">
      <c r="A81" s="216"/>
      <c r="B81" s="130"/>
      <c r="C81" s="131" t="s">
        <v>106</v>
      </c>
      <c r="D81" s="132"/>
      <c r="E81" s="133"/>
      <c r="F81" s="755"/>
      <c r="G81" s="756" t="s">
        <v>7</v>
      </c>
      <c r="H81" s="757"/>
    </row>
    <row r="82" spans="1:8">
      <c r="A82" s="216"/>
      <c r="B82" s="134"/>
      <c r="C82" s="131" t="s">
        <v>400</v>
      </c>
      <c r="D82" s="135"/>
      <c r="E82" s="133"/>
      <c r="F82" s="755"/>
      <c r="G82" s="758" t="s">
        <v>7</v>
      </c>
      <c r="H82" s="759"/>
    </row>
    <row r="83" spans="1:8">
      <c r="A83" s="491"/>
      <c r="B83" s="49"/>
      <c r="C83" s="29"/>
      <c r="D83" s="106"/>
      <c r="E83" s="145"/>
      <c r="F83" s="760"/>
      <c r="G83" s="747"/>
      <c r="H83" s="748"/>
    </row>
    <row r="84" spans="1:8" ht="26.4">
      <c r="A84" s="165" t="s">
        <v>614</v>
      </c>
      <c r="B84" s="9"/>
      <c r="C84" s="10" t="s">
        <v>616</v>
      </c>
      <c r="D84" s="128" t="s">
        <v>377</v>
      </c>
      <c r="E84" s="145">
        <v>1</v>
      </c>
      <c r="F84" s="760">
        <v>900</v>
      </c>
      <c r="G84" s="761"/>
      <c r="H84" s="894"/>
    </row>
    <row r="85" spans="1:8" ht="26.4">
      <c r="A85" s="165" t="s">
        <v>617</v>
      </c>
      <c r="B85" s="9"/>
      <c r="C85" s="10" t="s">
        <v>618</v>
      </c>
      <c r="D85" s="128" t="s">
        <v>377</v>
      </c>
      <c r="E85" s="145">
        <v>1</v>
      </c>
      <c r="F85" s="760">
        <v>2150</v>
      </c>
      <c r="G85" s="761"/>
      <c r="H85" s="894"/>
    </row>
    <row r="86" spans="1:8" ht="26.4">
      <c r="A86" s="165" t="s">
        <v>619</v>
      </c>
      <c r="B86" s="9"/>
      <c r="C86" s="10" t="s">
        <v>620</v>
      </c>
      <c r="D86" s="128" t="s">
        <v>377</v>
      </c>
      <c r="E86" s="145">
        <v>1</v>
      </c>
      <c r="F86" s="760">
        <v>15500</v>
      </c>
      <c r="G86" s="761"/>
      <c r="H86" s="894"/>
    </row>
    <row r="87" spans="1:8" ht="26.4">
      <c r="A87" s="165" t="s">
        <v>621</v>
      </c>
      <c r="B87" s="9"/>
      <c r="C87" s="10" t="s">
        <v>622</v>
      </c>
      <c r="D87" s="128" t="s">
        <v>377</v>
      </c>
      <c r="E87" s="145">
        <v>1</v>
      </c>
      <c r="F87" s="760">
        <v>7580</v>
      </c>
      <c r="G87" s="761"/>
      <c r="H87" s="894"/>
    </row>
    <row r="88" spans="1:8" ht="26.4">
      <c r="A88" s="165" t="s">
        <v>623</v>
      </c>
      <c r="B88" s="10"/>
      <c r="C88" s="10" t="s">
        <v>624</v>
      </c>
      <c r="D88" s="128" t="s">
        <v>377</v>
      </c>
      <c r="E88" s="495">
        <v>1</v>
      </c>
      <c r="F88" s="740">
        <v>4850</v>
      </c>
      <c r="G88" s="761"/>
      <c r="H88" s="894"/>
    </row>
    <row r="89" spans="1:8" ht="26.4">
      <c r="A89" s="165" t="s">
        <v>625</v>
      </c>
      <c r="B89" s="10"/>
      <c r="C89" s="10" t="s">
        <v>626</v>
      </c>
      <c r="D89" s="128" t="s">
        <v>377</v>
      </c>
      <c r="E89" s="495">
        <v>1</v>
      </c>
      <c r="F89" s="740">
        <v>5200</v>
      </c>
      <c r="G89" s="761"/>
      <c r="H89" s="894"/>
    </row>
    <row r="90" spans="1:8" ht="26.4">
      <c r="A90" s="165" t="s">
        <v>627</v>
      </c>
      <c r="B90" s="10"/>
      <c r="C90" s="10" t="s">
        <v>628</v>
      </c>
      <c r="D90" s="128" t="s">
        <v>377</v>
      </c>
      <c r="E90" s="495">
        <v>1</v>
      </c>
      <c r="F90" s="740">
        <v>1200</v>
      </c>
      <c r="G90" s="761"/>
      <c r="H90" s="894"/>
    </row>
    <row r="91" spans="1:8" ht="26.4">
      <c r="A91" s="165" t="s">
        <v>629</v>
      </c>
      <c r="B91" s="351"/>
      <c r="C91" s="10" t="s">
        <v>630</v>
      </c>
      <c r="D91" s="128" t="s">
        <v>377</v>
      </c>
      <c r="E91" s="108">
        <v>1</v>
      </c>
      <c r="F91" s="740">
        <v>1250</v>
      </c>
      <c r="G91" s="761"/>
      <c r="H91" s="894"/>
    </row>
    <row r="92" spans="1:8" ht="26.4">
      <c r="A92" s="165" t="s">
        <v>631</v>
      </c>
      <c r="B92" s="351"/>
      <c r="C92" s="10" t="s">
        <v>632</v>
      </c>
      <c r="D92" s="128" t="s">
        <v>377</v>
      </c>
      <c r="E92" s="108">
        <v>1</v>
      </c>
      <c r="F92" s="740">
        <v>2650</v>
      </c>
      <c r="G92" s="761"/>
      <c r="H92" s="894"/>
    </row>
    <row r="93" spans="1:8" ht="26.4">
      <c r="A93" s="165" t="s">
        <v>633</v>
      </c>
      <c r="B93" s="351"/>
      <c r="C93" s="10" t="s">
        <v>634</v>
      </c>
      <c r="D93" s="128" t="s">
        <v>377</v>
      </c>
      <c r="E93" s="108">
        <v>1</v>
      </c>
      <c r="F93" s="740">
        <v>1450</v>
      </c>
      <c r="G93" s="761"/>
      <c r="H93" s="894"/>
    </row>
    <row r="94" spans="1:8" ht="26.4">
      <c r="A94" s="165" t="s">
        <v>635</v>
      </c>
      <c r="B94" s="351"/>
      <c r="C94" s="10" t="s">
        <v>636</v>
      </c>
      <c r="D94" s="128" t="s">
        <v>377</v>
      </c>
      <c r="E94" s="108">
        <v>3</v>
      </c>
      <c r="F94" s="760">
        <v>750</v>
      </c>
      <c r="G94" s="761"/>
      <c r="H94" s="894"/>
    </row>
    <row r="95" spans="1:8">
      <c r="A95" s="363"/>
      <c r="B95" s="351"/>
      <c r="C95" s="20"/>
      <c r="D95" s="502"/>
      <c r="E95" s="503"/>
      <c r="F95" s="760"/>
      <c r="G95" s="747"/>
      <c r="H95" s="748"/>
    </row>
    <row r="96" spans="1:8">
      <c r="A96" s="350" t="s">
        <v>549</v>
      </c>
      <c r="B96" s="346"/>
      <c r="C96" s="384" t="s">
        <v>637</v>
      </c>
      <c r="D96" s="385"/>
      <c r="E96" s="495"/>
      <c r="F96" s="740"/>
      <c r="G96" s="747"/>
      <c r="H96" s="748"/>
    </row>
    <row r="97" spans="1:8" ht="26.4">
      <c r="A97" s="218" t="s">
        <v>638</v>
      </c>
      <c r="B97" s="10"/>
      <c r="C97" s="20" t="s">
        <v>639</v>
      </c>
      <c r="D97" s="128" t="s">
        <v>377</v>
      </c>
      <c r="E97" s="495">
        <v>1</v>
      </c>
      <c r="F97" s="740">
        <v>17500</v>
      </c>
      <c r="G97" s="761"/>
      <c r="H97" s="894"/>
    </row>
    <row r="98" spans="1:8" ht="26.4">
      <c r="A98" s="218" t="s">
        <v>640</v>
      </c>
      <c r="B98" s="10"/>
      <c r="C98" s="20" t="s">
        <v>641</v>
      </c>
      <c r="D98" s="128" t="s">
        <v>377</v>
      </c>
      <c r="E98" s="495">
        <v>1</v>
      </c>
      <c r="F98" s="740">
        <v>15250</v>
      </c>
      <c r="G98" s="761"/>
      <c r="H98" s="894"/>
    </row>
    <row r="99" spans="1:8" ht="26.4">
      <c r="A99" s="218" t="s">
        <v>642</v>
      </c>
      <c r="B99" s="10"/>
      <c r="C99" s="20" t="s">
        <v>643</v>
      </c>
      <c r="D99" s="128" t="s">
        <v>377</v>
      </c>
      <c r="E99" s="495">
        <v>1</v>
      </c>
      <c r="F99" s="740">
        <v>12300</v>
      </c>
      <c r="G99" s="761"/>
      <c r="H99" s="894"/>
    </row>
    <row r="100" spans="1:8" ht="26.4">
      <c r="A100" s="218" t="s">
        <v>644</v>
      </c>
      <c r="B100" s="10"/>
      <c r="C100" s="20" t="s">
        <v>645</v>
      </c>
      <c r="D100" s="128" t="s">
        <v>377</v>
      </c>
      <c r="E100" s="495">
        <v>1</v>
      </c>
      <c r="F100" s="740">
        <v>9750</v>
      </c>
      <c r="G100" s="761"/>
      <c r="H100" s="894"/>
    </row>
    <row r="101" spans="1:8" ht="26.4">
      <c r="A101" s="218" t="s">
        <v>646</v>
      </c>
      <c r="B101" s="10"/>
      <c r="C101" s="20" t="s">
        <v>647</v>
      </c>
      <c r="D101" s="502" t="s">
        <v>377</v>
      </c>
      <c r="E101" s="495">
        <v>3</v>
      </c>
      <c r="F101" s="740">
        <v>13000</v>
      </c>
      <c r="G101" s="761"/>
      <c r="H101" s="894"/>
    </row>
    <row r="102" spans="1:8" ht="26.4">
      <c r="A102" s="218" t="s">
        <v>648</v>
      </c>
      <c r="B102" s="10"/>
      <c r="C102" s="20" t="s">
        <v>649</v>
      </c>
      <c r="D102" s="128" t="s">
        <v>377</v>
      </c>
      <c r="E102" s="495">
        <v>7</v>
      </c>
      <c r="F102" s="740">
        <v>9600</v>
      </c>
      <c r="G102" s="761"/>
      <c r="H102" s="894"/>
    </row>
    <row r="103" spans="1:8" ht="26.4">
      <c r="A103" s="218" t="s">
        <v>650</v>
      </c>
      <c r="B103" s="10"/>
      <c r="C103" s="20" t="s">
        <v>651</v>
      </c>
      <c r="D103" s="128" t="s">
        <v>377</v>
      </c>
      <c r="E103" s="495">
        <v>1</v>
      </c>
      <c r="F103" s="740">
        <v>7250</v>
      </c>
      <c r="G103" s="761"/>
      <c r="H103" s="894"/>
    </row>
    <row r="104" spans="1:8" ht="26.4">
      <c r="A104" s="218" t="s">
        <v>652</v>
      </c>
      <c r="B104" s="10"/>
      <c r="C104" s="20" t="s">
        <v>653</v>
      </c>
      <c r="D104" s="128" t="s">
        <v>377</v>
      </c>
      <c r="E104" s="495">
        <v>1</v>
      </c>
      <c r="F104" s="740">
        <v>6500</v>
      </c>
      <c r="G104" s="761"/>
      <c r="H104" s="894"/>
    </row>
    <row r="105" spans="1:8" ht="26.4">
      <c r="A105" s="218" t="s">
        <v>654</v>
      </c>
      <c r="B105" s="351"/>
      <c r="C105" s="20" t="s">
        <v>655</v>
      </c>
      <c r="D105" s="128" t="s">
        <v>377</v>
      </c>
      <c r="E105" s="495">
        <v>1</v>
      </c>
      <c r="F105" s="740">
        <v>5500</v>
      </c>
      <c r="G105" s="761"/>
      <c r="H105" s="894"/>
    </row>
    <row r="106" spans="1:8" ht="4.05" customHeight="1">
      <c r="A106" s="218"/>
      <c r="B106" s="351"/>
      <c r="C106" s="20"/>
      <c r="D106" s="128"/>
      <c r="E106" s="495"/>
      <c r="F106" s="740"/>
      <c r="G106" s="761"/>
      <c r="H106" s="748"/>
    </row>
    <row r="107" spans="1:8">
      <c r="A107" s="350" t="s">
        <v>556</v>
      </c>
      <c r="B107" s="346"/>
      <c r="C107" s="384" t="s">
        <v>656</v>
      </c>
      <c r="D107" s="385"/>
      <c r="E107" s="495"/>
      <c r="F107" s="740"/>
      <c r="G107" s="761"/>
      <c r="H107" s="748"/>
    </row>
    <row r="108" spans="1:8" ht="13.05" customHeight="1">
      <c r="A108" s="218" t="s">
        <v>558</v>
      </c>
      <c r="B108" s="346"/>
      <c r="C108" s="20" t="s">
        <v>657</v>
      </c>
      <c r="D108" s="128" t="s">
        <v>377</v>
      </c>
      <c r="E108" s="495">
        <v>1</v>
      </c>
      <c r="F108" s="740">
        <v>3000</v>
      </c>
      <c r="G108" s="761"/>
      <c r="H108" s="894"/>
    </row>
    <row r="109" spans="1:8" ht="26.4">
      <c r="A109" s="218" t="s">
        <v>560</v>
      </c>
      <c r="B109" s="10"/>
      <c r="C109" s="20" t="s">
        <v>658</v>
      </c>
      <c r="D109" s="128" t="s">
        <v>377</v>
      </c>
      <c r="E109" s="495">
        <v>1</v>
      </c>
      <c r="F109" s="740">
        <v>3000</v>
      </c>
      <c r="G109" s="761"/>
      <c r="H109" s="894"/>
    </row>
    <row r="110" spans="1:8" ht="26.4">
      <c r="A110" s="218" t="s">
        <v>562</v>
      </c>
      <c r="B110" s="10"/>
      <c r="C110" s="20" t="s">
        <v>659</v>
      </c>
      <c r="D110" s="128" t="s">
        <v>377</v>
      </c>
      <c r="E110" s="495">
        <v>1</v>
      </c>
      <c r="F110" s="740">
        <v>3000</v>
      </c>
      <c r="G110" s="761"/>
      <c r="H110" s="894"/>
    </row>
    <row r="111" spans="1:8" ht="26.4">
      <c r="A111" s="218"/>
      <c r="B111" s="10"/>
      <c r="C111" s="20" t="s">
        <v>660</v>
      </c>
      <c r="D111" s="128" t="s">
        <v>377</v>
      </c>
      <c r="E111" s="495">
        <v>1</v>
      </c>
      <c r="F111" s="740">
        <v>2500</v>
      </c>
      <c r="G111" s="761"/>
      <c r="H111" s="894"/>
    </row>
    <row r="112" spans="1:8" ht="26.4">
      <c r="A112" s="218" t="s">
        <v>564</v>
      </c>
      <c r="B112" s="10"/>
      <c r="C112" s="20" t="s">
        <v>661</v>
      </c>
      <c r="D112" s="128" t="s">
        <v>377</v>
      </c>
      <c r="E112" s="495">
        <v>1</v>
      </c>
      <c r="F112" s="740">
        <v>2500</v>
      </c>
      <c r="G112" s="761"/>
      <c r="H112" s="894"/>
    </row>
    <row r="113" spans="1:8" ht="26.4">
      <c r="A113" s="218" t="s">
        <v>570</v>
      </c>
      <c r="B113" s="494"/>
      <c r="C113" s="20" t="s">
        <v>662</v>
      </c>
      <c r="D113" s="496" t="s">
        <v>377</v>
      </c>
      <c r="E113" s="504">
        <v>3</v>
      </c>
      <c r="F113" s="740">
        <v>7500</v>
      </c>
      <c r="G113" s="761"/>
      <c r="H113" s="894"/>
    </row>
    <row r="114" spans="1:8" ht="26.4">
      <c r="A114" s="218" t="s">
        <v>572</v>
      </c>
      <c r="B114" s="494"/>
      <c r="C114" s="20" t="s">
        <v>663</v>
      </c>
      <c r="D114" s="128" t="s">
        <v>377</v>
      </c>
      <c r="E114" s="495">
        <v>2</v>
      </c>
      <c r="F114" s="740">
        <v>2750</v>
      </c>
      <c r="G114" s="761"/>
      <c r="H114" s="894"/>
    </row>
    <row r="115" spans="1:8" ht="26.4">
      <c r="A115" s="218" t="s">
        <v>574</v>
      </c>
      <c r="B115" s="494"/>
      <c r="C115" s="20" t="s">
        <v>664</v>
      </c>
      <c r="D115" s="128" t="s">
        <v>377</v>
      </c>
      <c r="E115" s="495">
        <v>4</v>
      </c>
      <c r="F115" s="740">
        <v>12500</v>
      </c>
      <c r="G115" s="761"/>
      <c r="H115" s="894"/>
    </row>
    <row r="116" spans="1:8">
      <c r="A116" s="216"/>
      <c r="B116" s="130"/>
      <c r="C116" s="131" t="s">
        <v>106</v>
      </c>
      <c r="D116" s="130"/>
      <c r="E116" s="361"/>
      <c r="F116" s="762"/>
      <c r="G116" s="763" t="s">
        <v>7</v>
      </c>
      <c r="H116" s="764"/>
    </row>
    <row r="117" spans="1:8">
      <c r="A117" s="216"/>
      <c r="B117" s="134"/>
      <c r="C117" s="131" t="s">
        <v>400</v>
      </c>
      <c r="D117" s="134"/>
      <c r="E117" s="361"/>
      <c r="F117" s="765"/>
      <c r="G117" s="763" t="s">
        <v>7</v>
      </c>
      <c r="H117" s="764"/>
    </row>
    <row r="118" spans="1:8">
      <c r="A118" s="218"/>
      <c r="B118" s="49"/>
      <c r="C118" s="29"/>
      <c r="D118" s="30"/>
      <c r="E118" s="74"/>
      <c r="F118" s="766"/>
      <c r="G118" s="747"/>
      <c r="H118" s="748"/>
    </row>
    <row r="119" spans="1:8" ht="26.4">
      <c r="A119" s="218" t="s">
        <v>576</v>
      </c>
      <c r="B119" s="494"/>
      <c r="C119" s="20" t="s">
        <v>665</v>
      </c>
      <c r="D119" s="128" t="s">
        <v>377</v>
      </c>
      <c r="E119" s="495">
        <v>1</v>
      </c>
      <c r="F119" s="740">
        <v>12500</v>
      </c>
      <c r="G119" s="761"/>
      <c r="H119" s="894"/>
    </row>
    <row r="120" spans="1:8" ht="26.4">
      <c r="A120" s="218" t="s">
        <v>578</v>
      </c>
      <c r="B120" s="494"/>
      <c r="C120" s="20" t="s">
        <v>666</v>
      </c>
      <c r="D120" s="496" t="s">
        <v>377</v>
      </c>
      <c r="E120" s="497">
        <v>1</v>
      </c>
      <c r="F120" s="740">
        <v>12500</v>
      </c>
      <c r="G120" s="761"/>
      <c r="H120" s="894"/>
    </row>
    <row r="121" spans="1:8">
      <c r="A121" s="218" t="s">
        <v>580</v>
      </c>
      <c r="B121" s="494"/>
      <c r="C121" s="20" t="s">
        <v>667</v>
      </c>
      <c r="D121" s="496" t="s">
        <v>377</v>
      </c>
      <c r="E121" s="495">
        <v>1</v>
      </c>
      <c r="F121" s="740">
        <v>2500</v>
      </c>
      <c r="G121" s="761"/>
      <c r="H121" s="894"/>
    </row>
    <row r="122" spans="1:8" ht="26.4">
      <c r="A122" s="218" t="s">
        <v>582</v>
      </c>
      <c r="B122" s="346"/>
      <c r="C122" s="20" t="s">
        <v>668</v>
      </c>
      <c r="D122" s="496" t="s">
        <v>377</v>
      </c>
      <c r="E122" s="495">
        <v>3</v>
      </c>
      <c r="F122" s="740">
        <v>12500</v>
      </c>
      <c r="G122" s="761"/>
      <c r="H122" s="894"/>
    </row>
    <row r="123" spans="1:8" ht="26.4">
      <c r="A123" s="218" t="s">
        <v>584</v>
      </c>
      <c r="B123" s="10"/>
      <c r="C123" s="20" t="s">
        <v>669</v>
      </c>
      <c r="D123" s="496" t="s">
        <v>377</v>
      </c>
      <c r="E123" s="495">
        <v>1</v>
      </c>
      <c r="F123" s="740">
        <v>10300</v>
      </c>
      <c r="G123" s="761"/>
      <c r="H123" s="894"/>
    </row>
    <row r="124" spans="1:8">
      <c r="A124" s="218" t="s">
        <v>586</v>
      </c>
      <c r="B124" s="10"/>
      <c r="C124" s="20" t="s">
        <v>670</v>
      </c>
      <c r="D124" s="496" t="s">
        <v>377</v>
      </c>
      <c r="E124" s="495">
        <v>2</v>
      </c>
      <c r="F124" s="740">
        <v>8750</v>
      </c>
      <c r="G124" s="761"/>
      <c r="H124" s="894"/>
    </row>
    <row r="125" spans="1:8">
      <c r="A125" s="218" t="s">
        <v>588</v>
      </c>
      <c r="B125" s="494"/>
      <c r="C125" s="20" t="s">
        <v>671</v>
      </c>
      <c r="D125" s="496" t="s">
        <v>377</v>
      </c>
      <c r="E125" s="497">
        <v>1</v>
      </c>
      <c r="F125" s="740">
        <v>6275</v>
      </c>
      <c r="G125" s="761"/>
      <c r="H125" s="894"/>
    </row>
    <row r="126" spans="1:8" ht="26.4">
      <c r="A126" s="218" t="s">
        <v>590</v>
      </c>
      <c r="B126" s="346"/>
      <c r="C126" s="20" t="s">
        <v>672</v>
      </c>
      <c r="D126" s="496" t="s">
        <v>377</v>
      </c>
      <c r="E126" s="495">
        <v>1</v>
      </c>
      <c r="F126" s="740">
        <v>11250</v>
      </c>
      <c r="G126" s="761"/>
      <c r="H126" s="894"/>
    </row>
    <row r="127" spans="1:8" ht="26.4">
      <c r="A127" s="218" t="s">
        <v>592</v>
      </c>
      <c r="B127" s="10"/>
      <c r="C127" s="20" t="s">
        <v>673</v>
      </c>
      <c r="D127" s="496" t="s">
        <v>377</v>
      </c>
      <c r="E127" s="495">
        <v>2</v>
      </c>
      <c r="F127" s="740">
        <v>8900</v>
      </c>
      <c r="G127" s="761"/>
      <c r="H127" s="894"/>
    </row>
    <row r="128" spans="1:8" ht="26.4">
      <c r="A128" s="218" t="s">
        <v>594</v>
      </c>
      <c r="B128" s="351"/>
      <c r="C128" s="20" t="s">
        <v>674</v>
      </c>
      <c r="D128" s="496" t="s">
        <v>377</v>
      </c>
      <c r="E128" s="495">
        <v>2</v>
      </c>
      <c r="F128" s="740">
        <v>6500</v>
      </c>
      <c r="G128" s="761"/>
      <c r="H128" s="894"/>
    </row>
    <row r="129" spans="1:8" ht="26.4">
      <c r="A129" s="218" t="s">
        <v>596</v>
      </c>
      <c r="B129" s="351"/>
      <c r="C129" s="20" t="s">
        <v>675</v>
      </c>
      <c r="D129" s="496" t="s">
        <v>377</v>
      </c>
      <c r="E129" s="495">
        <v>1</v>
      </c>
      <c r="F129" s="760">
        <v>3500</v>
      </c>
      <c r="G129" s="761"/>
      <c r="H129" s="894"/>
    </row>
    <row r="130" spans="1:8" ht="26.4">
      <c r="A130" s="218" t="s">
        <v>598</v>
      </c>
      <c r="B130" s="351"/>
      <c r="C130" s="20" t="s">
        <v>676</v>
      </c>
      <c r="D130" s="502" t="s">
        <v>377</v>
      </c>
      <c r="E130" s="503">
        <v>3</v>
      </c>
      <c r="F130" s="760">
        <v>15000</v>
      </c>
      <c r="G130" s="761"/>
      <c r="H130" s="894"/>
    </row>
    <row r="131" spans="1:8">
      <c r="A131" s="350"/>
      <c r="B131" s="346"/>
      <c r="C131" s="384"/>
      <c r="D131" s="347"/>
      <c r="E131" s="355"/>
      <c r="F131" s="749"/>
      <c r="G131" s="761"/>
      <c r="H131" s="748"/>
    </row>
    <row r="132" spans="1:8">
      <c r="A132" s="218" t="s">
        <v>677</v>
      </c>
      <c r="B132" s="10"/>
      <c r="C132" s="384" t="s">
        <v>678</v>
      </c>
      <c r="D132" s="347"/>
      <c r="E132" s="355"/>
      <c r="F132" s="749"/>
      <c r="G132" s="761"/>
      <c r="H132" s="748"/>
    </row>
    <row r="133" spans="1:8">
      <c r="A133" s="218" t="s">
        <v>679</v>
      </c>
      <c r="B133" s="10"/>
      <c r="C133" s="20" t="s">
        <v>680</v>
      </c>
      <c r="D133" s="128" t="s">
        <v>377</v>
      </c>
      <c r="E133" s="495">
        <v>1</v>
      </c>
      <c r="F133" s="740">
        <v>47745</v>
      </c>
      <c r="G133" s="761"/>
      <c r="H133" s="894"/>
    </row>
    <row r="134" spans="1:8" s="230" customFormat="1">
      <c r="A134" s="218" t="s">
        <v>681</v>
      </c>
      <c r="B134" s="10"/>
      <c r="C134" s="20" t="s">
        <v>682</v>
      </c>
      <c r="D134" s="128" t="s">
        <v>377</v>
      </c>
      <c r="E134" s="495">
        <v>1</v>
      </c>
      <c r="F134" s="740">
        <v>38580</v>
      </c>
      <c r="G134" s="761"/>
      <c r="H134" s="894"/>
    </row>
    <row r="135" spans="1:8" s="230" customFormat="1" ht="12.75" customHeight="1">
      <c r="A135" s="218" t="s">
        <v>683</v>
      </c>
      <c r="B135" s="10"/>
      <c r="C135" s="20" t="s">
        <v>684</v>
      </c>
      <c r="D135" s="128" t="s">
        <v>377</v>
      </c>
      <c r="E135" s="495">
        <v>1</v>
      </c>
      <c r="F135" s="740">
        <v>17002.5</v>
      </c>
      <c r="G135" s="761"/>
      <c r="H135" s="894"/>
    </row>
    <row r="136" spans="1:8">
      <c r="A136" s="218"/>
      <c r="B136" s="10"/>
      <c r="C136" s="20"/>
      <c r="D136" s="502"/>
      <c r="E136" s="495"/>
      <c r="F136" s="740"/>
      <c r="G136" s="761"/>
      <c r="H136" s="748"/>
    </row>
    <row r="137" spans="1:8">
      <c r="A137" s="218" t="s">
        <v>685</v>
      </c>
      <c r="B137" s="10"/>
      <c r="C137" s="12" t="s">
        <v>686</v>
      </c>
      <c r="D137" s="385"/>
      <c r="E137" s="385"/>
      <c r="F137" s="740"/>
      <c r="G137" s="761"/>
      <c r="H137" s="748"/>
    </row>
    <row r="138" spans="1:8" ht="81.45" customHeight="1">
      <c r="A138" s="218" t="s">
        <v>687</v>
      </c>
      <c r="B138" s="10"/>
      <c r="C138" s="386" t="s">
        <v>688</v>
      </c>
      <c r="D138" s="507" t="s">
        <v>689</v>
      </c>
      <c r="E138" s="508">
        <v>3</v>
      </c>
      <c r="F138" s="740">
        <v>727276.55</v>
      </c>
      <c r="G138" s="761"/>
      <c r="H138" s="894"/>
    </row>
    <row r="139" spans="1:8" ht="26.4">
      <c r="A139" s="218" t="s">
        <v>690</v>
      </c>
      <c r="B139" s="10"/>
      <c r="C139" s="10" t="s">
        <v>691</v>
      </c>
      <c r="D139" s="128" t="s">
        <v>58</v>
      </c>
      <c r="E139" s="385">
        <v>1</v>
      </c>
      <c r="F139" s="740">
        <v>300000</v>
      </c>
      <c r="G139" s="761"/>
      <c r="H139" s="894"/>
    </row>
    <row r="140" spans="1:8" ht="16.2" customHeight="1">
      <c r="A140" s="218" t="s">
        <v>692</v>
      </c>
      <c r="B140" s="351"/>
      <c r="C140" s="10" t="s">
        <v>693</v>
      </c>
      <c r="D140" s="128" t="s">
        <v>58</v>
      </c>
      <c r="E140" s="385">
        <v>1</v>
      </c>
      <c r="F140" s="740">
        <v>2106650</v>
      </c>
      <c r="G140" s="761"/>
      <c r="H140" s="894"/>
    </row>
    <row r="141" spans="1:8" ht="39.6">
      <c r="A141" s="218" t="s">
        <v>694</v>
      </c>
      <c r="B141" s="351"/>
      <c r="C141" s="10" t="s">
        <v>695</v>
      </c>
      <c r="D141" s="128" t="s">
        <v>58</v>
      </c>
      <c r="E141" s="385">
        <v>1</v>
      </c>
      <c r="F141" s="740">
        <v>392600</v>
      </c>
      <c r="G141" s="761"/>
      <c r="H141" s="894"/>
    </row>
    <row r="142" spans="1:8">
      <c r="A142" s="363"/>
      <c r="B142" s="351"/>
      <c r="C142" s="10"/>
      <c r="D142" s="128"/>
      <c r="E142" s="385"/>
      <c r="F142" s="740"/>
      <c r="G142" s="761"/>
      <c r="H142" s="748"/>
    </row>
    <row r="143" spans="1:8">
      <c r="A143" s="363" t="s">
        <v>696</v>
      </c>
      <c r="B143" s="351"/>
      <c r="C143" s="12" t="s">
        <v>697</v>
      </c>
      <c r="D143" s="128"/>
      <c r="E143" s="385"/>
      <c r="F143" s="740"/>
      <c r="G143" s="761"/>
      <c r="H143" s="748"/>
    </row>
    <row r="144" spans="1:8" ht="52.8">
      <c r="A144" s="363" t="s">
        <v>698</v>
      </c>
      <c r="B144" s="351" t="s">
        <v>699</v>
      </c>
      <c r="C144" s="10" t="s">
        <v>1245</v>
      </c>
      <c r="D144" s="385" t="s">
        <v>377</v>
      </c>
      <c r="E144" s="385">
        <v>10</v>
      </c>
      <c r="F144" s="740">
        <v>1500</v>
      </c>
      <c r="G144" s="761"/>
      <c r="H144" s="894"/>
    </row>
    <row r="145" spans="1:8">
      <c r="A145" s="363"/>
      <c r="B145" s="351"/>
      <c r="D145" s="353"/>
      <c r="F145" s="766"/>
      <c r="G145" s="740"/>
      <c r="H145" s="894"/>
    </row>
    <row r="146" spans="1:8">
      <c r="A146" s="363" t="s">
        <v>700</v>
      </c>
      <c r="B146" s="351" t="s">
        <v>701</v>
      </c>
      <c r="C146" s="605" t="s">
        <v>702</v>
      </c>
      <c r="D146" s="353"/>
      <c r="F146" s="766"/>
      <c r="G146" s="740"/>
      <c r="H146" s="894"/>
    </row>
    <row r="147" spans="1:8">
      <c r="A147" s="363" t="s">
        <v>703</v>
      </c>
      <c r="B147" s="351"/>
      <c r="C147" s="19" t="s">
        <v>704</v>
      </c>
      <c r="D147" s="353" t="s">
        <v>689</v>
      </c>
      <c r="E147" s="56">
        <v>1</v>
      </c>
      <c r="F147" s="740">
        <v>20000</v>
      </c>
      <c r="G147" s="740"/>
      <c r="H147" s="894"/>
    </row>
    <row r="148" spans="1:8">
      <c r="A148" s="363" t="s">
        <v>705</v>
      </c>
      <c r="B148" s="351"/>
      <c r="C148" s="19" t="s">
        <v>1232</v>
      </c>
      <c r="D148" s="353" t="s">
        <v>689</v>
      </c>
      <c r="E148" s="56">
        <v>1</v>
      </c>
      <c r="F148" s="740">
        <v>700000</v>
      </c>
      <c r="G148" s="740"/>
      <c r="H148" s="894"/>
    </row>
    <row r="149" spans="1:8">
      <c r="A149" s="363" t="s">
        <v>706</v>
      </c>
      <c r="B149" s="351"/>
      <c r="C149" s="19" t="s">
        <v>707</v>
      </c>
      <c r="D149" s="353" t="s">
        <v>689</v>
      </c>
      <c r="E149" s="56">
        <v>1</v>
      </c>
      <c r="F149" s="740">
        <v>80000</v>
      </c>
      <c r="G149" s="740"/>
      <c r="H149" s="894"/>
    </row>
    <row r="150" spans="1:8">
      <c r="A150" s="363"/>
      <c r="B150" s="351"/>
      <c r="D150" s="353"/>
      <c r="F150" s="766"/>
      <c r="G150" s="929"/>
      <c r="H150" s="748"/>
    </row>
    <row r="151" spans="1:8">
      <c r="A151" s="363"/>
      <c r="B151" s="351"/>
      <c r="D151" s="353"/>
      <c r="F151" s="766"/>
      <c r="G151" s="929"/>
      <c r="H151" s="748"/>
    </row>
    <row r="152" spans="1:8">
      <c r="A152" s="363"/>
      <c r="B152" s="351"/>
      <c r="D152" s="353"/>
      <c r="F152" s="766"/>
      <c r="G152" s="929"/>
      <c r="H152" s="748"/>
    </row>
    <row r="153" spans="1:8">
      <c r="A153" s="363"/>
      <c r="B153" s="351"/>
      <c r="D153" s="353"/>
      <c r="F153" s="766"/>
      <c r="G153" s="929"/>
      <c r="H153" s="748"/>
    </row>
    <row r="154" spans="1:8">
      <c r="A154" s="363"/>
      <c r="B154" s="351"/>
      <c r="D154" s="353"/>
      <c r="F154" s="766"/>
      <c r="G154" s="929"/>
      <c r="H154" s="748"/>
    </row>
    <row r="155" spans="1:8">
      <c r="A155" s="363"/>
      <c r="B155" s="352"/>
      <c r="C155" s="356"/>
      <c r="D155" s="354"/>
      <c r="E155" s="357"/>
      <c r="F155" s="767"/>
      <c r="G155" s="768"/>
      <c r="H155" s="759"/>
    </row>
    <row r="156" spans="1:8">
      <c r="A156" s="166"/>
      <c r="B156" s="2"/>
      <c r="C156" s="3"/>
      <c r="D156" s="50"/>
      <c r="E156" s="51"/>
      <c r="F156" s="769"/>
      <c r="H156" s="770"/>
    </row>
    <row r="157" spans="1:8">
      <c r="A157" s="167"/>
      <c r="B157" s="4" t="s">
        <v>708</v>
      </c>
      <c r="C157" s="5"/>
      <c r="D157" s="53"/>
      <c r="E157" s="54"/>
      <c r="G157" s="771" t="s">
        <v>7</v>
      </c>
      <c r="H157" s="772"/>
    </row>
    <row r="158" spans="1:8" ht="13.8" thickBot="1">
      <c r="A158" s="168"/>
      <c r="B158" s="169"/>
      <c r="C158" s="170"/>
      <c r="D158" s="171"/>
      <c r="E158" s="172"/>
      <c r="F158" s="773"/>
      <c r="H158" s="772"/>
    </row>
  </sheetData>
  <phoneticPr fontId="0" type="noConversion"/>
  <printOptions horizontalCentered="1" gridLinesSet="0"/>
  <pageMargins left="0.31496062992125984" right="0" top="0.31496062992125984" bottom="0.31496062992125984" header="0" footer="0"/>
  <pageSetup paperSize="9" scale="89" firstPageNumber="166" orientation="portrait" useFirstPageNumber="1" r:id="rId1"/>
  <headerFooter alignWithMargins="0">
    <oddHeader>&amp;RJW14040: CONSTRUCTION OF A 2.25ML WATER TOWER IN ROBERTVILLE</oddHeader>
    <oddFooter>&amp;C&amp;P</oddFooter>
  </headerFooter>
  <rowBreaks count="3" manualBreakCount="3">
    <brk id="48" max="7" man="1"/>
    <brk id="81" max="7" man="1"/>
    <brk id="116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46C25AF626241B5D55539F3C2357B" ma:contentTypeVersion="13" ma:contentTypeDescription="Create a new document." ma:contentTypeScope="" ma:versionID="e985ebce1c3972295bcb8803faa94d94">
  <xsd:schema xmlns:xsd="http://www.w3.org/2001/XMLSchema" xmlns:xs="http://www.w3.org/2001/XMLSchema" xmlns:p="http://schemas.microsoft.com/office/2006/metadata/properties" xmlns:ns2="4551eb69-129a-457f-a02b-5e336392d461" xmlns:ns3="706a5f4f-8728-4737-a9bf-795383e7e61c" targetNamespace="http://schemas.microsoft.com/office/2006/metadata/properties" ma:root="true" ma:fieldsID="e4f122a79bcb5ab57272ee8c879a49b9" ns2:_="" ns3:_="">
    <xsd:import namespace="4551eb69-129a-457f-a02b-5e336392d461"/>
    <xsd:import namespace="706a5f4f-8728-4737-a9bf-795383e7e6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1eb69-129a-457f-a02b-5e336392d4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5b34ea0-66e5-45a8-a97b-d95340d47d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a5f4f-8728-4737-a9bf-795383e7e6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d16784-1d18-48e2-a251-465baff2adc9}" ma:internalName="TaxCatchAll" ma:showField="CatchAllData" ma:web="706a5f4f-8728-4737-a9bf-795383e7e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51eb69-129a-457f-a02b-5e336392d461">
      <Terms xmlns="http://schemas.microsoft.com/office/infopath/2007/PartnerControls"/>
    </lcf76f155ced4ddcb4097134ff3c332f>
    <TaxCatchAll xmlns="706a5f4f-8728-4737-a9bf-795383e7e61c" xsi:nil="true"/>
  </documentManagement>
</p:properties>
</file>

<file path=customXml/itemProps1.xml><?xml version="1.0" encoding="utf-8"?>
<ds:datastoreItem xmlns:ds="http://schemas.openxmlformats.org/officeDocument/2006/customXml" ds:itemID="{25CE8EC2-27B9-47D1-B34A-03E78ED00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1eb69-129a-457f-a02b-5e336392d461"/>
    <ds:schemaRef ds:uri="706a5f4f-8728-4737-a9bf-795383e7e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4A45FC-581F-449C-A16B-67C5197427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76F5D5-78EA-4CDA-9388-D5C25C4365B9}">
  <ds:schemaRefs>
    <ds:schemaRef ds:uri="http://purl.org/dc/terms/"/>
    <ds:schemaRef ds:uri="706a5f4f-8728-4737-a9bf-795383e7e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551eb69-129a-457f-a02b-5e336392d46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29</vt:i4>
      </vt:variant>
    </vt:vector>
  </HeadingPairs>
  <TitlesOfParts>
    <vt:vector size="50" baseType="lpstr">
      <vt:lpstr>Summary</vt:lpstr>
      <vt:lpstr>C</vt:lpstr>
      <vt:lpstr>A</vt:lpstr>
      <vt:lpstr>D</vt:lpstr>
      <vt:lpstr>DB </vt:lpstr>
      <vt:lpstr>G</vt:lpstr>
      <vt:lpstr>HA</vt:lpstr>
      <vt:lpstr>HC</vt:lpstr>
      <vt:lpstr>L</vt:lpstr>
      <vt:lpstr>LB</vt:lpstr>
      <vt:lpstr>ME</vt:lpstr>
      <vt:lpstr>LD</vt:lpstr>
      <vt:lpstr>LG</vt:lpstr>
      <vt:lpstr>MJ</vt:lpstr>
      <vt:lpstr>MK</vt:lpstr>
      <vt:lpstr>PLB</vt:lpstr>
      <vt:lpstr>PLG</vt:lpstr>
      <vt:lpstr>450mm Bedding</vt:lpstr>
      <vt:lpstr>450mm Bedding (2)</vt:lpstr>
      <vt:lpstr>Calcs</vt:lpstr>
      <vt:lpstr>Pipe Fittings</vt:lpstr>
      <vt:lpstr>A!Print_Area</vt:lpstr>
      <vt:lpstr>'C'!Print_Area</vt:lpstr>
      <vt:lpstr>Calcs!Print_Area</vt:lpstr>
      <vt:lpstr>D!Print_Area</vt:lpstr>
      <vt:lpstr>'DB '!Print_Area</vt:lpstr>
      <vt:lpstr>G!Print_Area</vt:lpstr>
      <vt:lpstr>HA!Print_Area</vt:lpstr>
      <vt:lpstr>HC!Print_Area</vt:lpstr>
      <vt:lpstr>L!Print_Area</vt:lpstr>
      <vt:lpstr>LB!Print_Area</vt:lpstr>
      <vt:lpstr>LD!Print_Area</vt:lpstr>
      <vt:lpstr>LG!Print_Area</vt:lpstr>
      <vt:lpstr>ME!Print_Area</vt:lpstr>
      <vt:lpstr>MJ!Print_Area</vt:lpstr>
      <vt:lpstr>MK!Print_Area</vt:lpstr>
      <vt:lpstr>PLB!Print_Area</vt:lpstr>
      <vt:lpstr>PLG!Print_Area</vt:lpstr>
      <vt:lpstr>Summary!Print_Area</vt:lpstr>
      <vt:lpstr>A!Print_Titles</vt:lpstr>
      <vt:lpstr>D!Print_Titles</vt:lpstr>
      <vt:lpstr>'DB '!Print_Titles</vt:lpstr>
      <vt:lpstr>G!Print_Titles</vt:lpstr>
      <vt:lpstr>HC!Print_Titles</vt:lpstr>
      <vt:lpstr>L!Print_Titles</vt:lpstr>
      <vt:lpstr>LB!Print_Titles</vt:lpstr>
      <vt:lpstr>LD!Print_Titles</vt:lpstr>
      <vt:lpstr>ME!Print_Titles</vt:lpstr>
      <vt:lpstr>MJ!Print_Titles</vt:lpstr>
      <vt:lpstr>PLG!Print_Titles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van Zyl</dc:creator>
  <cp:keywords/>
  <dc:description/>
  <cp:lastModifiedBy>Gcina Ndela</cp:lastModifiedBy>
  <cp:revision/>
  <cp:lastPrinted>2025-09-11T13:51:33Z</cp:lastPrinted>
  <dcterms:created xsi:type="dcterms:W3CDTF">1998-07-17T12:40:50Z</dcterms:created>
  <dcterms:modified xsi:type="dcterms:W3CDTF">2025-12-08T13:00:37Z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0x010100E3D46C25AF626241B5D55539F3C2357B</vt:lpwstr>
  </property>
  <property fmtid="{D5CDD505-2E9C-101B-9397-08002B2CF9AE}" pid="3" name="MediaServiceImageTags">
    <vt:lpwstr/>
  </property>
</Properties>
</file>