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DEMAND TENDER ADMINISTRATOR FILES\2025 FILES\TENDER DOCUMENTS 2025\JW 14471 RENOVATIONS AT NW\"/>
    </mc:Choice>
  </mc:AlternateContent>
  <xr:revisionPtr revIDLastSave="0" documentId="8_{27AD2B7E-6EEA-4BBE-8E68-D1E5429A6112}" xr6:coauthVersionLast="47" xr6:coauthVersionMax="47" xr10:uidLastSave="{00000000-0000-0000-0000-000000000000}"/>
  <bookViews>
    <workbookView xWindow="-108" yWindow="-108" windowWidth="23256" windowHeight="13896" tabRatio="686" activeTab="7" xr2:uid="{00000000-000D-0000-FFFF-FFFF00000000}"/>
  </bookViews>
  <sheets>
    <sheet name="Preliminaries and General" sheetId="134" r:id="rId1"/>
    <sheet name="2-Dayworks &amp; PC Sums " sheetId="81" r:id="rId2"/>
    <sheet name="3-Site Clearance " sheetId="86" r:id="rId3"/>
    <sheet name="4-Mezzanine Structure" sheetId="128" r:id="rId4"/>
    <sheet name="5- Leaking sump" sheetId="123" r:id="rId5"/>
    <sheet name="6- Stormwater" sheetId="131" r:id="rId6"/>
    <sheet name="7- Laboratory Renovation" sheetId="133" r:id="rId7"/>
    <sheet name="Summary" sheetId="46" r:id="rId8"/>
    <sheet name="9- Site Infrastructure" sheetId="124" state="hidden" r:id="rId9"/>
    <sheet name="450mm Bedding" sheetId="53" state="hidden" r:id="rId10"/>
    <sheet name="450mm Bedding (2)" sheetId="71" state="hidden" r:id="rId11"/>
    <sheet name="Calcs" sheetId="66" state="hidden" r:id="rId12"/>
    <sheet name="Pipe Fittings" sheetId="77" state="hidden" r:id="rId13"/>
  </sheets>
  <definedNames>
    <definedName name="\l" localSheetId="2">#REF!</definedName>
    <definedName name="\l" localSheetId="10">#REF!</definedName>
    <definedName name="\l" localSheetId="3">#REF!</definedName>
    <definedName name="\l" localSheetId="5">#REF!</definedName>
    <definedName name="\l" localSheetId="6">#REF!</definedName>
    <definedName name="\l">#REF!</definedName>
    <definedName name="__123Graph_A" localSheetId="1" hidden="1">#REF!</definedName>
    <definedName name="__123Graph_A" localSheetId="10" hidden="1">#REF!</definedName>
    <definedName name="__123Graph_A" localSheetId="3" hidden="1">#REF!</definedName>
    <definedName name="__123Graph_A" localSheetId="5" hidden="1">#REF!</definedName>
    <definedName name="__123Graph_A" localSheetId="6" hidden="1">#REF!</definedName>
    <definedName name="__123Graph_A" hidden="1">#REF!</definedName>
    <definedName name="__123Graph_B" localSheetId="1" hidden="1">#REF!</definedName>
    <definedName name="__123Graph_B" localSheetId="10" hidden="1">#REF!</definedName>
    <definedName name="__123Graph_B" localSheetId="3" hidden="1">#REF!</definedName>
    <definedName name="__123Graph_B" localSheetId="5" hidden="1">#REF!</definedName>
    <definedName name="__123Graph_B" localSheetId="6" hidden="1">#REF!</definedName>
    <definedName name="__123Graph_B" hidden="1">#REF!</definedName>
    <definedName name="__123Graph_X" localSheetId="1" hidden="1">#REF!</definedName>
    <definedName name="__123Graph_X" localSheetId="10" hidden="1">#REF!</definedName>
    <definedName name="__123Graph_X" localSheetId="3" hidden="1">#REF!</definedName>
    <definedName name="__123Graph_X" localSheetId="5" hidden="1">#REF!</definedName>
    <definedName name="__123Graph_X" localSheetId="6" hidden="1">#REF!</definedName>
    <definedName name="__123Graph_X" hidden="1">#REF!</definedName>
    <definedName name="_1____123Graph_A1_94" localSheetId="1" hidden="1">#REF!</definedName>
    <definedName name="_1____123Graph_A1_94" localSheetId="10" hidden="1">#REF!</definedName>
    <definedName name="_1____123Graph_A1_94" localSheetId="3" hidden="1">#REF!</definedName>
    <definedName name="_1____123Graph_A1_94" localSheetId="5" hidden="1">#REF!</definedName>
    <definedName name="_1____123Graph_A1_94" localSheetId="6" hidden="1">#REF!</definedName>
    <definedName name="_1____123Graph_A1_94" hidden="1">#REF!</definedName>
    <definedName name="_1__123Graph_A1_94" localSheetId="1" hidden="1">#REF!</definedName>
    <definedName name="_1__123Graph_A1_94" localSheetId="10" hidden="1">#REF!</definedName>
    <definedName name="_1__123Graph_A1_94" localSheetId="3" hidden="1">#REF!</definedName>
    <definedName name="_1__123Graph_A1_94" localSheetId="5" hidden="1">#REF!</definedName>
    <definedName name="_1__123Graph_A1_94" localSheetId="6" hidden="1">#REF!</definedName>
    <definedName name="_1__123Graph_A1_94" hidden="1">#REF!</definedName>
    <definedName name="_10___123Graph_A1_94" localSheetId="1" hidden="1">#REF!</definedName>
    <definedName name="_10___123Graph_A1_94" localSheetId="10" hidden="1">#REF!</definedName>
    <definedName name="_10___123Graph_A1_94" localSheetId="3" hidden="1">#REF!</definedName>
    <definedName name="_10___123Graph_A1_94" localSheetId="5" hidden="1">#REF!</definedName>
    <definedName name="_10___123Graph_A1_94" localSheetId="6" hidden="1">#REF!</definedName>
    <definedName name="_10___123Graph_A1_94" hidden="1">#REF!</definedName>
    <definedName name="_10__123Graph_BPROGRESS_4_95" localSheetId="1" hidden="1">#REF!</definedName>
    <definedName name="_10__123Graph_BPROGRESS_4_95" localSheetId="10" hidden="1">#REF!</definedName>
    <definedName name="_10__123Graph_BPROGRESS_4_95" localSheetId="3" hidden="1">#REF!</definedName>
    <definedName name="_10__123Graph_BPROGRESS_4_95" localSheetId="5" hidden="1">#REF!</definedName>
    <definedName name="_10__123Graph_BPROGRESS_4_95" localSheetId="6" hidden="1">#REF!</definedName>
    <definedName name="_10__123Graph_BPROGRESS_4_95" hidden="1">#REF!</definedName>
    <definedName name="_100__123Graph_BPROGRESS_4_95" localSheetId="1" hidden="1">#REF!</definedName>
    <definedName name="_100__123Graph_BPROGRESS_4_95" localSheetId="10" hidden="1">#REF!</definedName>
    <definedName name="_100__123Graph_BPROGRESS_4_95" localSheetId="3" hidden="1">#REF!</definedName>
    <definedName name="_100__123Graph_BPROGRESS_4_95" localSheetId="5" hidden="1">#REF!</definedName>
    <definedName name="_100__123Graph_BPROGRESS_4_95" localSheetId="6" hidden="1">#REF!</definedName>
    <definedName name="_100__123Graph_BPROGRESS_4_95" hidden="1">#REF!</definedName>
    <definedName name="_11___123Graph_APROGRESS_4_95" localSheetId="1" hidden="1">#REF!</definedName>
    <definedName name="_11___123Graph_APROGRESS_4_95" localSheetId="10" hidden="1">#REF!</definedName>
    <definedName name="_11___123Graph_APROGRESS_4_95" localSheetId="3" hidden="1">#REF!</definedName>
    <definedName name="_11___123Graph_APROGRESS_4_95" localSheetId="5" hidden="1">#REF!</definedName>
    <definedName name="_11___123Graph_APROGRESS_4_95" localSheetId="6" hidden="1">#REF!</definedName>
    <definedName name="_11___123Graph_APROGRESS_4_95" hidden="1">#REF!</definedName>
    <definedName name="_12___123Graph_ATEM1_94" localSheetId="1" hidden="1">#REF!</definedName>
    <definedName name="_12___123Graph_ATEM1_94" localSheetId="10" hidden="1">#REF!</definedName>
    <definedName name="_12___123Graph_ATEM1_94" localSheetId="3" hidden="1">#REF!</definedName>
    <definedName name="_12___123Graph_ATEM1_94" localSheetId="5" hidden="1">#REF!</definedName>
    <definedName name="_12___123Graph_ATEM1_94" localSheetId="6" hidden="1">#REF!</definedName>
    <definedName name="_12___123Graph_ATEM1_94" hidden="1">#REF!</definedName>
    <definedName name="_12__123Graph_APROGRESS_4_95" localSheetId="1" hidden="1">#REF!</definedName>
    <definedName name="_12__123Graph_APROGRESS_4_95" localSheetId="10" hidden="1">#REF!</definedName>
    <definedName name="_12__123Graph_APROGRESS_4_95" localSheetId="3" hidden="1">#REF!</definedName>
    <definedName name="_12__123Graph_APROGRESS_4_95" localSheetId="5" hidden="1">#REF!</definedName>
    <definedName name="_12__123Graph_APROGRESS_4_95" localSheetId="6" hidden="1">#REF!</definedName>
    <definedName name="_12__123Graph_APROGRESS_4_95" hidden="1">#REF!</definedName>
    <definedName name="_12__123Graph_ATEM1_94" localSheetId="1" hidden="1">#REF!</definedName>
    <definedName name="_12__123Graph_ATEM1_94" localSheetId="10" hidden="1">#REF!</definedName>
    <definedName name="_12__123Graph_ATEM1_94" localSheetId="3" hidden="1">#REF!</definedName>
    <definedName name="_12__123Graph_ATEM1_94" localSheetId="5" hidden="1">#REF!</definedName>
    <definedName name="_12__123Graph_ATEM1_94" localSheetId="6" hidden="1">#REF!</definedName>
    <definedName name="_12__123Graph_ATEM1_94" hidden="1">#REF!</definedName>
    <definedName name="_12__123Graph_B1_94" localSheetId="1" hidden="1">#REF!</definedName>
    <definedName name="_12__123Graph_B1_94" localSheetId="10" hidden="1">#REF!</definedName>
    <definedName name="_12__123Graph_B1_94" localSheetId="3" hidden="1">#REF!</definedName>
    <definedName name="_12__123Graph_B1_94" localSheetId="5" hidden="1">#REF!</definedName>
    <definedName name="_12__123Graph_B1_94" localSheetId="6" hidden="1">#REF!</definedName>
    <definedName name="_12__123Graph_B1_94" hidden="1">#REF!</definedName>
    <definedName name="_12__123Graph_BTEM1_94" localSheetId="1" hidden="1">#REF!</definedName>
    <definedName name="_12__123Graph_BTEM1_94" localSheetId="10" hidden="1">#REF!</definedName>
    <definedName name="_12__123Graph_BTEM1_94" localSheetId="3" hidden="1">#REF!</definedName>
    <definedName name="_12__123Graph_BTEM1_94" localSheetId="5" hidden="1">#REF!</definedName>
    <definedName name="_12__123Graph_BTEM1_94" localSheetId="6" hidden="1">#REF!</definedName>
    <definedName name="_12__123Graph_BTEM1_94" hidden="1">#REF!</definedName>
    <definedName name="_120__123Graph_BTEM1_94" localSheetId="1" hidden="1">#REF!</definedName>
    <definedName name="_120__123Graph_BTEM1_94" localSheetId="10" hidden="1">#REF!</definedName>
    <definedName name="_120__123Graph_BTEM1_94" localSheetId="3" hidden="1">#REF!</definedName>
    <definedName name="_120__123Graph_BTEM1_94" localSheetId="5" hidden="1">#REF!</definedName>
    <definedName name="_120__123Graph_BTEM1_94" localSheetId="6" hidden="1">#REF!</definedName>
    <definedName name="_120__123Graph_BTEM1_94" hidden="1">#REF!</definedName>
    <definedName name="_13___123Graph_B1_94" localSheetId="1" hidden="1">#REF!</definedName>
    <definedName name="_13___123Graph_B1_94" localSheetId="10" hidden="1">#REF!</definedName>
    <definedName name="_13___123Graph_B1_94" localSheetId="3" hidden="1">#REF!</definedName>
    <definedName name="_13___123Graph_B1_94" localSheetId="5" hidden="1">#REF!</definedName>
    <definedName name="_13___123Graph_B1_94" localSheetId="6" hidden="1">#REF!</definedName>
    <definedName name="_13___123Graph_B1_94" hidden="1">#REF!</definedName>
    <definedName name="_13__123Graph_ATEM1_95" localSheetId="1" hidden="1">#REF!</definedName>
    <definedName name="_13__123Graph_ATEM1_95" localSheetId="10" hidden="1">#REF!</definedName>
    <definedName name="_13__123Graph_ATEM1_95" localSheetId="3" hidden="1">#REF!</definedName>
    <definedName name="_13__123Graph_ATEM1_95" localSheetId="5" hidden="1">#REF!</definedName>
    <definedName name="_13__123Graph_ATEM1_95" localSheetId="6" hidden="1">#REF!</definedName>
    <definedName name="_13__123Graph_ATEM1_95" hidden="1">#REF!</definedName>
    <definedName name="_14___123Graph_BPROGRESS_4_95" localSheetId="1" hidden="1">#REF!</definedName>
    <definedName name="_14___123Graph_BPROGRESS_4_95" localSheetId="10" hidden="1">#REF!</definedName>
    <definedName name="_14___123Graph_BPROGRESS_4_95" localSheetId="3" hidden="1">#REF!</definedName>
    <definedName name="_14___123Graph_BPROGRESS_4_95" localSheetId="5" hidden="1">#REF!</definedName>
    <definedName name="_14___123Graph_BPROGRESS_4_95" localSheetId="6" hidden="1">#REF!</definedName>
    <definedName name="_14___123Graph_BPROGRESS_4_95" hidden="1">#REF!</definedName>
    <definedName name="_14__123Graph_X1_94" localSheetId="1" hidden="1">#REF!</definedName>
    <definedName name="_14__123Graph_X1_94" localSheetId="10" hidden="1">#REF!</definedName>
    <definedName name="_14__123Graph_X1_94" localSheetId="3" hidden="1">#REF!</definedName>
    <definedName name="_14__123Graph_X1_94" localSheetId="5" hidden="1">#REF!</definedName>
    <definedName name="_14__123Graph_X1_94" localSheetId="6" hidden="1">#REF!</definedName>
    <definedName name="_14__123Graph_X1_94" hidden="1">#REF!</definedName>
    <definedName name="_140__123Graph_X1_94" localSheetId="1" hidden="1">#REF!</definedName>
    <definedName name="_140__123Graph_X1_94" localSheetId="10" hidden="1">#REF!</definedName>
    <definedName name="_140__123Graph_X1_94" localSheetId="3" hidden="1">#REF!</definedName>
    <definedName name="_140__123Graph_X1_94" localSheetId="5" hidden="1">#REF!</definedName>
    <definedName name="_140__123Graph_X1_94" localSheetId="6" hidden="1">#REF!</definedName>
    <definedName name="_140__123Graph_X1_94" hidden="1">#REF!</definedName>
    <definedName name="_15___123Graph_BTEM1_94" localSheetId="1" hidden="1">#REF!</definedName>
    <definedName name="_15___123Graph_BTEM1_94" localSheetId="10" hidden="1">#REF!</definedName>
    <definedName name="_15___123Graph_BTEM1_94" localSheetId="3" hidden="1">#REF!</definedName>
    <definedName name="_15___123Graph_BTEM1_94" localSheetId="5" hidden="1">#REF!</definedName>
    <definedName name="_15___123Graph_BTEM1_94" localSheetId="6" hidden="1">#REF!</definedName>
    <definedName name="_15___123Graph_BTEM1_94" hidden="1">#REF!</definedName>
    <definedName name="_15__123Graph_BPROGRESS_4_95" localSheetId="1" hidden="1">#REF!</definedName>
    <definedName name="_15__123Graph_BPROGRESS_4_95" localSheetId="10" hidden="1">#REF!</definedName>
    <definedName name="_15__123Graph_BPROGRESS_4_95" localSheetId="3" hidden="1">#REF!</definedName>
    <definedName name="_15__123Graph_BPROGRESS_4_95" localSheetId="5" hidden="1">#REF!</definedName>
    <definedName name="_15__123Graph_BPROGRESS_4_95" localSheetId="6" hidden="1">#REF!</definedName>
    <definedName name="_15__123Graph_BPROGRESS_4_95" hidden="1">#REF!</definedName>
    <definedName name="_16___123Graph_X1_94" localSheetId="1" hidden="1">#REF!</definedName>
    <definedName name="_16___123Graph_X1_94" localSheetId="10" hidden="1">#REF!</definedName>
    <definedName name="_16___123Graph_X1_94" localSheetId="3" hidden="1">#REF!</definedName>
    <definedName name="_16___123Graph_X1_94" localSheetId="5" hidden="1">#REF!</definedName>
    <definedName name="_16___123Graph_X1_94" localSheetId="6" hidden="1">#REF!</definedName>
    <definedName name="_16___123Graph_X1_94" hidden="1">#REF!</definedName>
    <definedName name="_16__123Graph_B1_94" localSheetId="1" hidden="1">#REF!</definedName>
    <definedName name="_16__123Graph_B1_94" localSheetId="10" hidden="1">#REF!</definedName>
    <definedName name="_16__123Graph_B1_94" localSheetId="3" hidden="1">#REF!</definedName>
    <definedName name="_16__123Graph_B1_94" localSheetId="5" hidden="1">#REF!</definedName>
    <definedName name="_16__123Graph_B1_94" localSheetId="6" hidden="1">#REF!</definedName>
    <definedName name="_16__123Graph_B1_94" hidden="1">#REF!</definedName>
    <definedName name="_16__123Graph_XPROGRESS_4_95" localSheetId="1" hidden="1">#REF!</definedName>
    <definedName name="_16__123Graph_XPROGRESS_4_95" localSheetId="10" hidden="1">#REF!</definedName>
    <definedName name="_16__123Graph_XPROGRESS_4_95" localSheetId="3" hidden="1">#REF!</definedName>
    <definedName name="_16__123Graph_XPROGRESS_4_95" localSheetId="5" hidden="1">#REF!</definedName>
    <definedName name="_16__123Graph_XPROGRESS_4_95" localSheetId="6" hidden="1">#REF!</definedName>
    <definedName name="_16__123Graph_XPROGRESS_4_95" hidden="1">#REF!</definedName>
    <definedName name="_160__123Graph_XPROGRESS_4_95" localSheetId="1" hidden="1">#REF!</definedName>
    <definedName name="_160__123Graph_XPROGRESS_4_95" localSheetId="10" hidden="1">#REF!</definedName>
    <definedName name="_160__123Graph_XPROGRESS_4_95" localSheetId="3" hidden="1">#REF!</definedName>
    <definedName name="_160__123Graph_XPROGRESS_4_95" localSheetId="5" hidden="1">#REF!</definedName>
    <definedName name="_160__123Graph_XPROGRESS_4_95" localSheetId="6" hidden="1">#REF!</definedName>
    <definedName name="_160__123Graph_XPROGRESS_4_95" hidden="1">#REF!</definedName>
    <definedName name="_17___123Graph_XPROGRESS_4_95" localSheetId="1" hidden="1">#REF!</definedName>
    <definedName name="_17___123Graph_XPROGRESS_4_95" localSheetId="10" hidden="1">#REF!</definedName>
    <definedName name="_17___123Graph_XPROGRESS_4_95" localSheetId="3" hidden="1">#REF!</definedName>
    <definedName name="_17___123Graph_XPROGRESS_4_95" localSheetId="5" hidden="1">#REF!</definedName>
    <definedName name="_17___123Graph_XPROGRESS_4_95" localSheetId="6" hidden="1">#REF!</definedName>
    <definedName name="_17___123Graph_XPROGRESS_4_95" hidden="1">#REF!</definedName>
    <definedName name="_18___123Graph_XTEM1_94" localSheetId="1" hidden="1">#REF!</definedName>
    <definedName name="_18___123Graph_XTEM1_94" localSheetId="10" hidden="1">#REF!</definedName>
    <definedName name="_18___123Graph_XTEM1_94" localSheetId="3" hidden="1">#REF!</definedName>
    <definedName name="_18___123Graph_XTEM1_94" localSheetId="5" hidden="1">#REF!</definedName>
    <definedName name="_18___123Graph_XTEM1_94" localSheetId="6" hidden="1">#REF!</definedName>
    <definedName name="_18___123Graph_XTEM1_94" hidden="1">#REF!</definedName>
    <definedName name="_18__123Graph_ATEM1_94" localSheetId="1" hidden="1">#REF!</definedName>
    <definedName name="_18__123Graph_ATEM1_94" localSheetId="10" hidden="1">#REF!</definedName>
    <definedName name="_18__123Graph_ATEM1_94" localSheetId="3" hidden="1">#REF!</definedName>
    <definedName name="_18__123Graph_ATEM1_94" localSheetId="5" hidden="1">#REF!</definedName>
    <definedName name="_18__123Graph_ATEM1_94" localSheetId="6" hidden="1">#REF!</definedName>
    <definedName name="_18__123Graph_ATEM1_94" hidden="1">#REF!</definedName>
    <definedName name="_18__123Graph_BTEM1_94" localSheetId="1" hidden="1">#REF!</definedName>
    <definedName name="_18__123Graph_BTEM1_94" localSheetId="10" hidden="1">#REF!</definedName>
    <definedName name="_18__123Graph_BTEM1_94" localSheetId="3" hidden="1">#REF!</definedName>
    <definedName name="_18__123Graph_BTEM1_94" localSheetId="5" hidden="1">#REF!</definedName>
    <definedName name="_18__123Graph_BTEM1_94" localSheetId="6" hidden="1">#REF!</definedName>
    <definedName name="_18__123Graph_BTEM1_94" hidden="1">#REF!</definedName>
    <definedName name="_18__123Graph_XTEM1_94" localSheetId="1" hidden="1">#REF!</definedName>
    <definedName name="_18__123Graph_XTEM1_94" localSheetId="10" hidden="1">#REF!</definedName>
    <definedName name="_18__123Graph_XTEM1_94" localSheetId="3" hidden="1">#REF!</definedName>
    <definedName name="_18__123Graph_XTEM1_94" localSheetId="5" hidden="1">#REF!</definedName>
    <definedName name="_18__123Graph_XTEM1_94" localSheetId="6" hidden="1">#REF!</definedName>
    <definedName name="_18__123Graph_XTEM1_94" hidden="1">#REF!</definedName>
    <definedName name="_180__123Graph_XTEM1_94" localSheetId="1" hidden="1">#REF!</definedName>
    <definedName name="_180__123Graph_XTEM1_94" localSheetId="10" hidden="1">#REF!</definedName>
    <definedName name="_180__123Graph_XTEM1_94" localSheetId="3" hidden="1">#REF!</definedName>
    <definedName name="_180__123Graph_XTEM1_94" localSheetId="5" hidden="1">#REF!</definedName>
    <definedName name="_180__123Graph_XTEM1_94" localSheetId="6" hidden="1">#REF!</definedName>
    <definedName name="_180__123Graph_XTEM1_94" hidden="1">#REF!</definedName>
    <definedName name="_19__123Graph_A1_94" localSheetId="1" hidden="1">#REF!</definedName>
    <definedName name="_19__123Graph_A1_94" localSheetId="10" hidden="1">#REF!</definedName>
    <definedName name="_19__123Graph_A1_94" localSheetId="3" hidden="1">#REF!</definedName>
    <definedName name="_19__123Graph_A1_94" localSheetId="5" hidden="1">#REF!</definedName>
    <definedName name="_19__123Graph_A1_94" localSheetId="6" hidden="1">#REF!</definedName>
    <definedName name="_19__123Graph_A1_94" hidden="1">#REF!</definedName>
    <definedName name="_2____123Graph_APROGRESS_4_95" localSheetId="1" hidden="1">#REF!</definedName>
    <definedName name="_2____123Graph_APROGRESS_4_95" localSheetId="10" hidden="1">#REF!</definedName>
    <definedName name="_2____123Graph_APROGRESS_4_95" localSheetId="3" hidden="1">#REF!</definedName>
    <definedName name="_2____123Graph_APROGRESS_4_95" localSheetId="5" hidden="1">#REF!</definedName>
    <definedName name="_2____123Graph_APROGRESS_4_95" localSheetId="6" hidden="1">#REF!</definedName>
    <definedName name="_2____123Graph_APROGRESS_4_95" hidden="1">#REF!</definedName>
    <definedName name="_2__123Graph_A1_94" localSheetId="1" hidden="1">#REF!</definedName>
    <definedName name="_2__123Graph_A1_94" localSheetId="10" hidden="1">#REF!</definedName>
    <definedName name="_2__123Graph_A1_94" localSheetId="3" hidden="1">#REF!</definedName>
    <definedName name="_2__123Graph_A1_94" localSheetId="5" hidden="1">#REF!</definedName>
    <definedName name="_2__123Graph_A1_94" localSheetId="6" hidden="1">#REF!</definedName>
    <definedName name="_2__123Graph_A1_94" hidden="1">#REF!</definedName>
    <definedName name="_2__123Graph_APROGRESS_4_95" localSheetId="1" hidden="1">#REF!</definedName>
    <definedName name="_2__123Graph_APROGRESS_4_95" localSheetId="10" hidden="1">#REF!</definedName>
    <definedName name="_2__123Graph_APROGRESS_4_95" localSheetId="3" hidden="1">#REF!</definedName>
    <definedName name="_2__123Graph_APROGRESS_4_95" localSheetId="5" hidden="1">#REF!</definedName>
    <definedName name="_2__123Graph_APROGRESS_4_95" localSheetId="6" hidden="1">#REF!</definedName>
    <definedName name="_2__123Graph_APROGRESS_4_95" hidden="1">#REF!</definedName>
    <definedName name="_20__123Graph_A1_94" localSheetId="1" hidden="1">#REF!</definedName>
    <definedName name="_20__123Graph_A1_94" localSheetId="10" hidden="1">#REF!</definedName>
    <definedName name="_20__123Graph_A1_94" localSheetId="3" hidden="1">#REF!</definedName>
    <definedName name="_20__123Graph_A1_94" localSheetId="5" hidden="1">#REF!</definedName>
    <definedName name="_20__123Graph_A1_94" localSheetId="6" hidden="1">#REF!</definedName>
    <definedName name="_20__123Graph_A1_94" hidden="1">#REF!</definedName>
    <definedName name="_20__123Graph_APROGRESS_4_95" localSheetId="1" hidden="1">#REF!</definedName>
    <definedName name="_20__123Graph_APROGRESS_4_95" localSheetId="10" hidden="1">#REF!</definedName>
    <definedName name="_20__123Graph_APROGRESS_4_95" localSheetId="3" hidden="1">#REF!</definedName>
    <definedName name="_20__123Graph_APROGRESS_4_95" localSheetId="5" hidden="1">#REF!</definedName>
    <definedName name="_20__123Graph_APROGRESS_4_95" localSheetId="6" hidden="1">#REF!</definedName>
    <definedName name="_20__123Graph_APROGRESS_4_95" hidden="1">#REF!</definedName>
    <definedName name="_20__123Graph_BPROGRESS_4_95" localSheetId="1" hidden="1">#REF!</definedName>
    <definedName name="_20__123Graph_BPROGRESS_4_95" localSheetId="10" hidden="1">#REF!</definedName>
    <definedName name="_20__123Graph_BPROGRESS_4_95" localSheetId="3" hidden="1">#REF!</definedName>
    <definedName name="_20__123Graph_BPROGRESS_4_95" localSheetId="5" hidden="1">#REF!</definedName>
    <definedName name="_20__123Graph_BPROGRESS_4_95" localSheetId="6" hidden="1">#REF!</definedName>
    <definedName name="_20__123Graph_BPROGRESS_4_95" hidden="1">#REF!</definedName>
    <definedName name="_21__123Graph_ATEM1_94" localSheetId="1" hidden="1">#REF!</definedName>
    <definedName name="_21__123Graph_ATEM1_94" localSheetId="10" hidden="1">#REF!</definedName>
    <definedName name="_21__123Graph_ATEM1_94" localSheetId="3" hidden="1">#REF!</definedName>
    <definedName name="_21__123Graph_ATEM1_94" localSheetId="5" hidden="1">#REF!</definedName>
    <definedName name="_21__123Graph_ATEM1_94" localSheetId="6" hidden="1">#REF!</definedName>
    <definedName name="_21__123Graph_ATEM1_94" hidden="1">#REF!</definedName>
    <definedName name="_21__123Graph_X1_94" localSheetId="1" hidden="1">#REF!</definedName>
    <definedName name="_21__123Graph_X1_94" localSheetId="10" hidden="1">#REF!</definedName>
    <definedName name="_21__123Graph_X1_94" localSheetId="3" hidden="1">#REF!</definedName>
    <definedName name="_21__123Graph_X1_94" localSheetId="5" hidden="1">#REF!</definedName>
    <definedName name="_21__123Graph_X1_94" localSheetId="6" hidden="1">#REF!</definedName>
    <definedName name="_21__123Graph_X1_94" hidden="1">#REF!</definedName>
    <definedName name="_22__123Graph_B1_94" localSheetId="1" hidden="1">#REF!</definedName>
    <definedName name="_22__123Graph_B1_94" localSheetId="10" hidden="1">#REF!</definedName>
    <definedName name="_22__123Graph_B1_94" localSheetId="3" hidden="1">#REF!</definedName>
    <definedName name="_22__123Graph_B1_94" localSheetId="5" hidden="1">#REF!</definedName>
    <definedName name="_22__123Graph_B1_94" localSheetId="6" hidden="1">#REF!</definedName>
    <definedName name="_22__123Graph_B1_94" hidden="1">#REF!</definedName>
    <definedName name="_23__123Graph_BPROGRESS_4_95" localSheetId="1" hidden="1">#REF!</definedName>
    <definedName name="_23__123Graph_BPROGRESS_4_95" localSheetId="10" hidden="1">#REF!</definedName>
    <definedName name="_23__123Graph_BPROGRESS_4_95" localSheetId="3" hidden="1">#REF!</definedName>
    <definedName name="_23__123Graph_BPROGRESS_4_95" localSheetId="5" hidden="1">#REF!</definedName>
    <definedName name="_23__123Graph_BPROGRESS_4_95" localSheetId="6" hidden="1">#REF!</definedName>
    <definedName name="_23__123Graph_BPROGRESS_4_95" hidden="1">#REF!</definedName>
    <definedName name="_24__123Graph_B1_94" localSheetId="1" hidden="1">#REF!</definedName>
    <definedName name="_24__123Graph_B1_94" localSheetId="10" hidden="1">#REF!</definedName>
    <definedName name="_24__123Graph_B1_94" localSheetId="3" hidden="1">#REF!</definedName>
    <definedName name="_24__123Graph_B1_94" localSheetId="5" hidden="1">#REF!</definedName>
    <definedName name="_24__123Graph_B1_94" localSheetId="6" hidden="1">#REF!</definedName>
    <definedName name="_24__123Graph_B1_94" hidden="1">#REF!</definedName>
    <definedName name="_24__123Graph_BTEM1_94" localSheetId="1" hidden="1">#REF!</definedName>
    <definedName name="_24__123Graph_BTEM1_94" localSheetId="10" hidden="1">#REF!</definedName>
    <definedName name="_24__123Graph_BTEM1_94" localSheetId="3" hidden="1">#REF!</definedName>
    <definedName name="_24__123Graph_BTEM1_94" localSheetId="5" hidden="1">#REF!</definedName>
    <definedName name="_24__123Graph_BTEM1_94" localSheetId="6" hidden="1">#REF!</definedName>
    <definedName name="_24__123Graph_BTEM1_94" hidden="1">#REF!</definedName>
    <definedName name="_24__123Graph_XPROGRESS_4_95" localSheetId="1" hidden="1">#REF!</definedName>
    <definedName name="_24__123Graph_XPROGRESS_4_95" localSheetId="10" hidden="1">#REF!</definedName>
    <definedName name="_24__123Graph_XPROGRESS_4_95" localSheetId="3" hidden="1">#REF!</definedName>
    <definedName name="_24__123Graph_XPROGRESS_4_95" localSheetId="5" hidden="1">#REF!</definedName>
    <definedName name="_24__123Graph_XPROGRESS_4_95" localSheetId="6" hidden="1">#REF!</definedName>
    <definedName name="_24__123Graph_XPROGRESS_4_95" hidden="1">#REF!</definedName>
    <definedName name="_25__123Graph_X1_94" localSheetId="1" hidden="1">#REF!</definedName>
    <definedName name="_25__123Graph_X1_94" localSheetId="10" hidden="1">#REF!</definedName>
    <definedName name="_25__123Graph_X1_94" localSheetId="3" hidden="1">#REF!</definedName>
    <definedName name="_25__123Graph_X1_94" localSheetId="5" hidden="1">#REF!</definedName>
    <definedName name="_25__123Graph_X1_94" localSheetId="6" hidden="1">#REF!</definedName>
    <definedName name="_25__123Graph_X1_94" hidden="1">#REF!</definedName>
    <definedName name="_26__123Graph_XPROGRESS_4_95" localSheetId="1" hidden="1">#REF!</definedName>
    <definedName name="_26__123Graph_XPROGRESS_4_95" localSheetId="10" hidden="1">#REF!</definedName>
    <definedName name="_26__123Graph_XPROGRESS_4_95" localSheetId="3" hidden="1">#REF!</definedName>
    <definedName name="_26__123Graph_XPROGRESS_4_95" localSheetId="5" hidden="1">#REF!</definedName>
    <definedName name="_26__123Graph_XPROGRESS_4_95" localSheetId="6" hidden="1">#REF!</definedName>
    <definedName name="_26__123Graph_XPROGRESS_4_95" hidden="1">#REF!</definedName>
    <definedName name="_27__123Graph_XTEM1_94" localSheetId="1" hidden="1">#REF!</definedName>
    <definedName name="_27__123Graph_XTEM1_94" localSheetId="10" hidden="1">#REF!</definedName>
    <definedName name="_27__123Graph_XTEM1_94" localSheetId="3" hidden="1">#REF!</definedName>
    <definedName name="_27__123Graph_XTEM1_94" localSheetId="5" hidden="1">#REF!</definedName>
    <definedName name="_27__123Graph_XTEM1_94" localSheetId="6" hidden="1">#REF!</definedName>
    <definedName name="_27__123Graph_XTEM1_94" hidden="1">#REF!</definedName>
    <definedName name="_28__123Graph_X1_94" localSheetId="1" hidden="1">#REF!</definedName>
    <definedName name="_28__123Graph_X1_94" localSheetId="10" hidden="1">#REF!</definedName>
    <definedName name="_28__123Graph_X1_94" localSheetId="3" hidden="1">#REF!</definedName>
    <definedName name="_28__123Graph_X1_94" localSheetId="5" hidden="1">#REF!</definedName>
    <definedName name="_28__123Graph_X1_94" localSheetId="6" hidden="1">#REF!</definedName>
    <definedName name="_28__123Graph_X1_94" hidden="1">#REF!</definedName>
    <definedName name="_3____123Graph_ATEM1_94" localSheetId="1" hidden="1">#REF!</definedName>
    <definedName name="_3____123Graph_ATEM1_94" localSheetId="10" hidden="1">#REF!</definedName>
    <definedName name="_3____123Graph_ATEM1_94" localSheetId="3" hidden="1">#REF!</definedName>
    <definedName name="_3____123Graph_ATEM1_94" localSheetId="5" hidden="1">#REF!</definedName>
    <definedName name="_3____123Graph_ATEM1_94" localSheetId="6" hidden="1">#REF!</definedName>
    <definedName name="_3____123Graph_ATEM1_94" hidden="1">#REF!</definedName>
    <definedName name="_3__123Graph_A1_94" localSheetId="1" hidden="1">#REF!</definedName>
    <definedName name="_3__123Graph_A1_94" localSheetId="10" hidden="1">#REF!</definedName>
    <definedName name="_3__123Graph_A1_94" localSheetId="3" hidden="1">#REF!</definedName>
    <definedName name="_3__123Graph_A1_94" localSheetId="5" hidden="1">#REF!</definedName>
    <definedName name="_3__123Graph_A1_94" localSheetId="6" hidden="1">#REF!</definedName>
    <definedName name="_3__123Graph_A1_94" hidden="1">#REF!</definedName>
    <definedName name="_3__123Graph_ATEM1_94" localSheetId="1" hidden="1">#REF!</definedName>
    <definedName name="_3__123Graph_ATEM1_94" localSheetId="10" hidden="1">#REF!</definedName>
    <definedName name="_3__123Graph_ATEM1_94" localSheetId="3" hidden="1">#REF!</definedName>
    <definedName name="_3__123Graph_ATEM1_94" localSheetId="5" hidden="1">#REF!</definedName>
    <definedName name="_3__123Graph_ATEM1_94" localSheetId="6" hidden="1">#REF!</definedName>
    <definedName name="_3__123Graph_ATEM1_94" hidden="1">#REF!</definedName>
    <definedName name="_30__123Graph_BPROGRESS_4_95" localSheetId="1" hidden="1">#REF!</definedName>
    <definedName name="_30__123Graph_BPROGRESS_4_95" localSheetId="10" hidden="1">#REF!</definedName>
    <definedName name="_30__123Graph_BPROGRESS_4_95" localSheetId="3" hidden="1">#REF!</definedName>
    <definedName name="_30__123Graph_BPROGRESS_4_95" localSheetId="5" hidden="1">#REF!</definedName>
    <definedName name="_30__123Graph_BPROGRESS_4_95" localSheetId="6" hidden="1">#REF!</definedName>
    <definedName name="_30__123Graph_BPROGRESS_4_95" hidden="1">#REF!</definedName>
    <definedName name="_32__123Graph_XPROGRESS_4_95" localSheetId="1" hidden="1">#REF!</definedName>
    <definedName name="_32__123Graph_XPROGRESS_4_95" localSheetId="10" hidden="1">#REF!</definedName>
    <definedName name="_32__123Graph_XPROGRESS_4_95" localSheetId="3" hidden="1">#REF!</definedName>
    <definedName name="_32__123Graph_XPROGRESS_4_95" localSheetId="5" hidden="1">#REF!</definedName>
    <definedName name="_32__123Graph_XPROGRESS_4_95" localSheetId="6" hidden="1">#REF!</definedName>
    <definedName name="_32__123Graph_XPROGRESS_4_95" hidden="1">#REF!</definedName>
    <definedName name="_36__123Graph_BTEM1_94" localSheetId="1" hidden="1">#REF!</definedName>
    <definedName name="_36__123Graph_BTEM1_94" localSheetId="10" hidden="1">#REF!</definedName>
    <definedName name="_36__123Graph_BTEM1_94" localSheetId="3" hidden="1">#REF!</definedName>
    <definedName name="_36__123Graph_BTEM1_94" localSheetId="5" hidden="1">#REF!</definedName>
    <definedName name="_36__123Graph_BTEM1_94" localSheetId="6" hidden="1">#REF!</definedName>
    <definedName name="_36__123Graph_BTEM1_94" hidden="1">#REF!</definedName>
    <definedName name="_36__123Graph_XTEM1_94" localSheetId="1" hidden="1">#REF!</definedName>
    <definedName name="_36__123Graph_XTEM1_94" localSheetId="10" hidden="1">#REF!</definedName>
    <definedName name="_36__123Graph_XTEM1_94" localSheetId="3" hidden="1">#REF!</definedName>
    <definedName name="_36__123Graph_XTEM1_94" localSheetId="5" hidden="1">#REF!</definedName>
    <definedName name="_36__123Graph_XTEM1_94" localSheetId="6" hidden="1">#REF!</definedName>
    <definedName name="_36__123Graph_XTEM1_94" hidden="1">#REF!</definedName>
    <definedName name="_4____123Graph_B1_94" localSheetId="1" hidden="1">#REF!</definedName>
    <definedName name="_4____123Graph_B1_94" localSheetId="10" hidden="1">#REF!</definedName>
    <definedName name="_4____123Graph_B1_94" localSheetId="3" hidden="1">#REF!</definedName>
    <definedName name="_4____123Graph_B1_94" localSheetId="5" hidden="1">#REF!</definedName>
    <definedName name="_4____123Graph_B1_94" localSheetId="6" hidden="1">#REF!</definedName>
    <definedName name="_4____123Graph_B1_94" hidden="1">#REF!</definedName>
    <definedName name="_4__123Graph_A1_94" localSheetId="1" hidden="1">#REF!</definedName>
    <definedName name="_4__123Graph_A1_94" localSheetId="10" hidden="1">#REF!</definedName>
    <definedName name="_4__123Graph_A1_94" localSheetId="3" hidden="1">#REF!</definedName>
    <definedName name="_4__123Graph_A1_94" localSheetId="5" hidden="1">#REF!</definedName>
    <definedName name="_4__123Graph_A1_94" localSheetId="6" hidden="1">#REF!</definedName>
    <definedName name="_4__123Graph_A1_94" hidden="1">#REF!</definedName>
    <definedName name="_4__123Graph_APROGRESS_4_95" localSheetId="1" hidden="1">#REF!</definedName>
    <definedName name="_4__123Graph_APROGRESS_4_95" localSheetId="10" hidden="1">#REF!</definedName>
    <definedName name="_4__123Graph_APROGRESS_4_95" localSheetId="3" hidden="1">#REF!</definedName>
    <definedName name="_4__123Graph_APROGRESS_4_95" localSheetId="5" hidden="1">#REF!</definedName>
    <definedName name="_4__123Graph_APROGRESS_4_95" localSheetId="6" hidden="1">#REF!</definedName>
    <definedName name="_4__123Graph_APROGRESS_4_95" hidden="1">#REF!</definedName>
    <definedName name="_4__123Graph_B1_94" localSheetId="1" hidden="1">#REF!</definedName>
    <definedName name="_4__123Graph_B1_94" localSheetId="10" hidden="1">#REF!</definedName>
    <definedName name="_4__123Graph_B1_94" localSheetId="3" hidden="1">#REF!</definedName>
    <definedName name="_4__123Graph_B1_94" localSheetId="5" hidden="1">#REF!</definedName>
    <definedName name="_4__123Graph_B1_94" localSheetId="6" hidden="1">#REF!</definedName>
    <definedName name="_4__123Graph_B1_94" hidden="1">#REF!</definedName>
    <definedName name="_40__123Graph_APROGRESS_4_95" localSheetId="1" hidden="1">#REF!</definedName>
    <definedName name="_40__123Graph_APROGRESS_4_95" localSheetId="10" hidden="1">#REF!</definedName>
    <definedName name="_40__123Graph_APROGRESS_4_95" localSheetId="3" hidden="1">#REF!</definedName>
    <definedName name="_40__123Graph_APROGRESS_4_95" localSheetId="5" hidden="1">#REF!</definedName>
    <definedName name="_40__123Graph_APROGRESS_4_95" localSheetId="6" hidden="1">#REF!</definedName>
    <definedName name="_40__123Graph_APROGRESS_4_95" hidden="1">#REF!</definedName>
    <definedName name="_42__123Graph_X1_94" localSheetId="1" hidden="1">#REF!</definedName>
    <definedName name="_42__123Graph_X1_94" localSheetId="10" hidden="1">#REF!</definedName>
    <definedName name="_42__123Graph_X1_94" localSheetId="3" hidden="1">#REF!</definedName>
    <definedName name="_42__123Graph_X1_94" localSheetId="5" hidden="1">#REF!</definedName>
    <definedName name="_42__123Graph_X1_94" localSheetId="6" hidden="1">#REF!</definedName>
    <definedName name="_42__123Graph_X1_94" hidden="1">#REF!</definedName>
    <definedName name="_48__123Graph_XPROGRESS_4_95" localSheetId="1" hidden="1">#REF!</definedName>
    <definedName name="_48__123Graph_XPROGRESS_4_95" localSheetId="10" hidden="1">#REF!</definedName>
    <definedName name="_48__123Graph_XPROGRESS_4_95" localSheetId="3" hidden="1">#REF!</definedName>
    <definedName name="_48__123Graph_XPROGRESS_4_95" localSheetId="5" hidden="1">#REF!</definedName>
    <definedName name="_48__123Graph_XPROGRESS_4_95" localSheetId="6" hidden="1">#REF!</definedName>
    <definedName name="_48__123Graph_XPROGRESS_4_95" hidden="1">#REF!</definedName>
    <definedName name="_5____123Graph_BPROGRESS_4_95" localSheetId="1" hidden="1">#REF!</definedName>
    <definedName name="_5____123Graph_BPROGRESS_4_95" localSheetId="10" hidden="1">#REF!</definedName>
    <definedName name="_5____123Graph_BPROGRESS_4_95" localSheetId="3" hidden="1">#REF!</definedName>
    <definedName name="_5____123Graph_BPROGRESS_4_95" localSheetId="5" hidden="1">#REF!</definedName>
    <definedName name="_5____123Graph_BPROGRESS_4_95" localSheetId="6" hidden="1">#REF!</definedName>
    <definedName name="_5____123Graph_BPROGRESS_4_95" hidden="1">#REF!</definedName>
    <definedName name="_5__123Graph_BPROGRESS_4_95" localSheetId="1" hidden="1">#REF!</definedName>
    <definedName name="_5__123Graph_BPROGRESS_4_95" localSheetId="10" hidden="1">#REF!</definedName>
    <definedName name="_5__123Graph_BPROGRESS_4_95" localSheetId="3" hidden="1">#REF!</definedName>
    <definedName name="_5__123Graph_BPROGRESS_4_95" localSheetId="5" hidden="1">#REF!</definedName>
    <definedName name="_5__123Graph_BPROGRESS_4_95" localSheetId="6" hidden="1">#REF!</definedName>
    <definedName name="_5__123Graph_BPROGRESS_4_95" hidden="1">#REF!</definedName>
    <definedName name="_54__123Graph_XTEM1_94" localSheetId="1" hidden="1">#REF!</definedName>
    <definedName name="_54__123Graph_XTEM1_94" localSheetId="10" hidden="1">#REF!</definedName>
    <definedName name="_54__123Graph_XTEM1_94" localSheetId="3" hidden="1">#REF!</definedName>
    <definedName name="_54__123Graph_XTEM1_94" localSheetId="5" hidden="1">#REF!</definedName>
    <definedName name="_54__123Graph_XTEM1_94" localSheetId="6" hidden="1">#REF!</definedName>
    <definedName name="_54__123Graph_XTEM1_94" hidden="1">#REF!</definedName>
    <definedName name="_6____123Graph_BTEM1_94" localSheetId="1" hidden="1">#REF!</definedName>
    <definedName name="_6____123Graph_BTEM1_94" localSheetId="10" hidden="1">#REF!</definedName>
    <definedName name="_6____123Graph_BTEM1_94" localSheetId="3" hidden="1">#REF!</definedName>
    <definedName name="_6____123Graph_BTEM1_94" localSheetId="5" hidden="1">#REF!</definedName>
    <definedName name="_6____123Graph_BTEM1_94" localSheetId="6" hidden="1">#REF!</definedName>
    <definedName name="_6____123Graph_BTEM1_94" hidden="1">#REF!</definedName>
    <definedName name="_6__123Graph_A1_94" localSheetId="1" hidden="1">#REF!</definedName>
    <definedName name="_6__123Graph_A1_94" localSheetId="10" hidden="1">#REF!</definedName>
    <definedName name="_6__123Graph_A1_94" localSheetId="3" hidden="1">#REF!</definedName>
    <definedName name="_6__123Graph_A1_94" localSheetId="5" hidden="1">#REF!</definedName>
    <definedName name="_6__123Graph_A1_94" localSheetId="6" hidden="1">#REF!</definedName>
    <definedName name="_6__123Graph_A1_94" hidden="1">#REF!</definedName>
    <definedName name="_6__123Graph_APROGRESS_4_95" localSheetId="1" hidden="1">#REF!</definedName>
    <definedName name="_6__123Graph_APROGRESS_4_95" localSheetId="10" hidden="1">#REF!</definedName>
    <definedName name="_6__123Graph_APROGRESS_4_95" localSheetId="3" hidden="1">#REF!</definedName>
    <definedName name="_6__123Graph_APROGRESS_4_95" localSheetId="5" hidden="1">#REF!</definedName>
    <definedName name="_6__123Graph_APROGRESS_4_95" localSheetId="6" hidden="1">#REF!</definedName>
    <definedName name="_6__123Graph_APROGRESS_4_95" hidden="1">#REF!</definedName>
    <definedName name="_6__123Graph_ATEM1_94" localSheetId="1" hidden="1">#REF!</definedName>
    <definedName name="_6__123Graph_ATEM1_94" localSheetId="10" hidden="1">#REF!</definedName>
    <definedName name="_6__123Graph_ATEM1_94" localSheetId="3" hidden="1">#REF!</definedName>
    <definedName name="_6__123Graph_ATEM1_94" localSheetId="5" hidden="1">#REF!</definedName>
    <definedName name="_6__123Graph_ATEM1_94" localSheetId="6" hidden="1">#REF!</definedName>
    <definedName name="_6__123Graph_ATEM1_94" hidden="1">#REF!</definedName>
    <definedName name="_6__123Graph_BTEM1_94" localSheetId="1" hidden="1">#REF!</definedName>
    <definedName name="_6__123Graph_BTEM1_94" localSheetId="10" hidden="1">#REF!</definedName>
    <definedName name="_6__123Graph_BTEM1_94" localSheetId="3" hidden="1">#REF!</definedName>
    <definedName name="_6__123Graph_BTEM1_94" localSheetId="5" hidden="1">#REF!</definedName>
    <definedName name="_6__123Graph_BTEM1_94" localSheetId="6" hidden="1">#REF!</definedName>
    <definedName name="_6__123Graph_BTEM1_94" hidden="1">#REF!</definedName>
    <definedName name="_60__123Graph_ATEM1_94" localSheetId="1" hidden="1">#REF!</definedName>
    <definedName name="_60__123Graph_ATEM1_94" localSheetId="10" hidden="1">#REF!</definedName>
    <definedName name="_60__123Graph_ATEM1_94" localSheetId="3" hidden="1">#REF!</definedName>
    <definedName name="_60__123Graph_ATEM1_94" localSheetId="5" hidden="1">#REF!</definedName>
    <definedName name="_60__123Graph_ATEM1_94" localSheetId="6" hidden="1">#REF!</definedName>
    <definedName name="_60__123Graph_ATEM1_94" hidden="1">#REF!</definedName>
    <definedName name="_7____123Graph_X1_94" localSheetId="1" hidden="1">#REF!</definedName>
    <definedName name="_7____123Graph_X1_94" localSheetId="10" hidden="1">#REF!</definedName>
    <definedName name="_7____123Graph_X1_94" localSheetId="3" hidden="1">#REF!</definedName>
    <definedName name="_7____123Graph_X1_94" localSheetId="5" hidden="1">#REF!</definedName>
    <definedName name="_7____123Graph_X1_94" localSheetId="6" hidden="1">#REF!</definedName>
    <definedName name="_7____123Graph_X1_94" hidden="1">#REF!</definedName>
    <definedName name="_7__123Graph_X1_94" localSheetId="1" hidden="1">#REF!</definedName>
    <definedName name="_7__123Graph_X1_94" localSheetId="10" hidden="1">#REF!</definedName>
    <definedName name="_7__123Graph_X1_94" localSheetId="3" hidden="1">#REF!</definedName>
    <definedName name="_7__123Graph_X1_94" localSheetId="5" hidden="1">#REF!</definedName>
    <definedName name="_7__123Graph_X1_94" localSheetId="6" hidden="1">#REF!</definedName>
    <definedName name="_7__123Graph_X1_94" hidden="1">#REF!</definedName>
    <definedName name="_8____123Graph_XPROGRESS_4_95" localSheetId="1" hidden="1">#REF!</definedName>
    <definedName name="_8____123Graph_XPROGRESS_4_95" localSheetId="10" hidden="1">#REF!</definedName>
    <definedName name="_8____123Graph_XPROGRESS_4_95" localSheetId="3" hidden="1">#REF!</definedName>
    <definedName name="_8____123Graph_XPROGRESS_4_95" localSheetId="5" hidden="1">#REF!</definedName>
    <definedName name="_8____123Graph_XPROGRESS_4_95" localSheetId="6" hidden="1">#REF!</definedName>
    <definedName name="_8____123Graph_XPROGRESS_4_95" hidden="1">#REF!</definedName>
    <definedName name="_8__123Graph_APROGRESS_4_95" localSheetId="1" hidden="1">#REF!</definedName>
    <definedName name="_8__123Graph_APROGRESS_4_95" localSheetId="10" hidden="1">#REF!</definedName>
    <definedName name="_8__123Graph_APROGRESS_4_95" localSheetId="3" hidden="1">#REF!</definedName>
    <definedName name="_8__123Graph_APROGRESS_4_95" localSheetId="5" hidden="1">#REF!</definedName>
    <definedName name="_8__123Graph_APROGRESS_4_95" localSheetId="6" hidden="1">#REF!</definedName>
    <definedName name="_8__123Graph_APROGRESS_4_95" hidden="1">#REF!</definedName>
    <definedName name="_8__123Graph_B1_94" localSheetId="1" hidden="1">#REF!</definedName>
    <definedName name="_8__123Graph_B1_94" localSheetId="10" hidden="1">#REF!</definedName>
    <definedName name="_8__123Graph_B1_94" localSheetId="3" hidden="1">#REF!</definedName>
    <definedName name="_8__123Graph_B1_94" localSheetId="5" hidden="1">#REF!</definedName>
    <definedName name="_8__123Graph_B1_94" localSheetId="6" hidden="1">#REF!</definedName>
    <definedName name="_8__123Graph_B1_94" hidden="1">#REF!</definedName>
    <definedName name="_8__123Graph_XPROGRESS_4_95" localSheetId="1" hidden="1">#REF!</definedName>
    <definedName name="_8__123Graph_XPROGRESS_4_95" localSheetId="10" hidden="1">#REF!</definedName>
    <definedName name="_8__123Graph_XPROGRESS_4_95" localSheetId="3" hidden="1">#REF!</definedName>
    <definedName name="_8__123Graph_XPROGRESS_4_95" localSheetId="5" hidden="1">#REF!</definedName>
    <definedName name="_8__123Graph_XPROGRESS_4_95" localSheetId="6" hidden="1">#REF!</definedName>
    <definedName name="_8__123Graph_XPROGRESS_4_95" hidden="1">#REF!</definedName>
    <definedName name="_80__123Graph_B1_94" localSheetId="1" hidden="1">#REF!</definedName>
    <definedName name="_80__123Graph_B1_94" localSheetId="10" hidden="1">#REF!</definedName>
    <definedName name="_80__123Graph_B1_94" localSheetId="3" hidden="1">#REF!</definedName>
    <definedName name="_80__123Graph_B1_94" localSheetId="5" hidden="1">#REF!</definedName>
    <definedName name="_80__123Graph_B1_94" localSheetId="6" hidden="1">#REF!</definedName>
    <definedName name="_80__123Graph_B1_94" hidden="1">#REF!</definedName>
    <definedName name="_9____123Graph_XTEM1_94" localSheetId="1" hidden="1">#REF!</definedName>
    <definedName name="_9____123Graph_XTEM1_94" localSheetId="10" hidden="1">#REF!</definedName>
    <definedName name="_9____123Graph_XTEM1_94" localSheetId="3" hidden="1">#REF!</definedName>
    <definedName name="_9____123Graph_XTEM1_94" localSheetId="5" hidden="1">#REF!</definedName>
    <definedName name="_9____123Graph_XTEM1_94" localSheetId="6" hidden="1">#REF!</definedName>
    <definedName name="_9____123Graph_XTEM1_94" hidden="1">#REF!</definedName>
    <definedName name="_9__123Graph_ATEM1_94" localSheetId="1" hidden="1">#REF!</definedName>
    <definedName name="_9__123Graph_ATEM1_94" localSheetId="10" hidden="1">#REF!</definedName>
    <definedName name="_9__123Graph_ATEM1_94" localSheetId="3" hidden="1">#REF!</definedName>
    <definedName name="_9__123Graph_ATEM1_94" localSheetId="5" hidden="1">#REF!</definedName>
    <definedName name="_9__123Graph_ATEM1_94" localSheetId="6" hidden="1">#REF!</definedName>
    <definedName name="_9__123Graph_ATEM1_94" hidden="1">#REF!</definedName>
    <definedName name="_9__123Graph_XTEM1_94" localSheetId="1" hidden="1">#REF!</definedName>
    <definedName name="_9__123Graph_XTEM1_94" localSheetId="10" hidden="1">#REF!</definedName>
    <definedName name="_9__123Graph_XTEM1_94" localSheetId="3" hidden="1">#REF!</definedName>
    <definedName name="_9__123Graph_XTEM1_94" localSheetId="5" hidden="1">#REF!</definedName>
    <definedName name="_9__123Graph_XTEM1_94" localSheetId="6" hidden="1">#REF!</definedName>
    <definedName name="_9__123Graph_XTEM1_94" hidden="1">#REF!</definedName>
    <definedName name="_Key1" localSheetId="10" hidden="1">#REF!</definedName>
    <definedName name="_Key1" localSheetId="3" hidden="1">#REF!</definedName>
    <definedName name="_Key1" localSheetId="5" hidden="1">#REF!</definedName>
    <definedName name="_Key1" localSheetId="6" hidden="1">#REF!</definedName>
    <definedName name="_Key1" hidden="1">#REF!</definedName>
    <definedName name="_Order1" hidden="1">255</definedName>
    <definedName name="_Order2" hidden="1">255</definedName>
    <definedName name="_Parse_Out" localSheetId="1" hidden="1">#REF!</definedName>
    <definedName name="_Parse_Out" localSheetId="2" hidden="1">#REF!</definedName>
    <definedName name="_Parse_Out" localSheetId="10" hidden="1">#REF!</definedName>
    <definedName name="_Parse_Out" localSheetId="3" hidden="1">#REF!</definedName>
    <definedName name="_Parse_Out" localSheetId="5" hidden="1">#REF!</definedName>
    <definedName name="_Parse_Out" localSheetId="6" hidden="1">#REF!</definedName>
    <definedName name="_Parse_Out" hidden="1">#REF!</definedName>
    <definedName name="_SEC1200" localSheetId="1">#REF!</definedName>
    <definedName name="_SEC1200" localSheetId="2">#REF!</definedName>
    <definedName name="_SEC1200" localSheetId="10">#REF!</definedName>
    <definedName name="_SEC1200" localSheetId="3">#REF!</definedName>
    <definedName name="_SEC1200" localSheetId="5">#REF!</definedName>
    <definedName name="_SEC1200" localSheetId="6">#REF!</definedName>
    <definedName name="_SEC1200">#REF!</definedName>
    <definedName name="aaabbb" localSheetId="2" hidden="1">#REF!</definedName>
    <definedName name="aaabbb" localSheetId="3" hidden="1">#REF!</definedName>
    <definedName name="aaabbb" localSheetId="5" hidden="1">#REF!</definedName>
    <definedName name="aaabbb" localSheetId="6" hidden="1">#REF!</definedName>
    <definedName name="aaabbb" hidden="1">#REF!</definedName>
    <definedName name="Abc" localSheetId="2" hidden="1">#REF!</definedName>
    <definedName name="Abc" localSheetId="3" hidden="1">#REF!</definedName>
    <definedName name="Abc" localSheetId="5" hidden="1">#REF!</definedName>
    <definedName name="Abc" localSheetId="6" hidden="1">#REF!</definedName>
    <definedName name="Abc" hidden="1">#REF!</definedName>
    <definedName name="ACCOUNT" localSheetId="1">#REF!</definedName>
    <definedName name="ACCOUNT" localSheetId="2">#REF!</definedName>
    <definedName name="ACCOUNT" localSheetId="10">#REF!</definedName>
    <definedName name="ACCOUNT" localSheetId="3">#REF!</definedName>
    <definedName name="ACCOUNT" localSheetId="5">#REF!</definedName>
    <definedName name="ACCOUNT" localSheetId="6">#REF!</definedName>
    <definedName name="ACCOUNT">#REF!</definedName>
    <definedName name="Address" localSheetId="2">#REF!</definedName>
    <definedName name="Address" localSheetId="10">#REF!</definedName>
    <definedName name="Address" localSheetId="3">#REF!</definedName>
    <definedName name="Address" localSheetId="5">#REF!</definedName>
    <definedName name="Address" localSheetId="6">#REF!</definedName>
    <definedName name="Address">#REF!</definedName>
    <definedName name="BuiltIn_Print_Area___0" localSheetId="1">#REF!</definedName>
    <definedName name="BuiltIn_Print_Area___0" localSheetId="2">#REF!</definedName>
    <definedName name="BuiltIn_Print_Area___0" localSheetId="10">#REF!</definedName>
    <definedName name="BuiltIn_Print_Area___0" localSheetId="3">#REF!</definedName>
    <definedName name="BuiltIn_Print_Area___0" localSheetId="5">#REF!</definedName>
    <definedName name="BuiltIn_Print_Area___0" localSheetId="6">#REF!</definedName>
    <definedName name="BuiltIn_Print_Area___0">#REF!</definedName>
    <definedName name="BuiltIn_Print_Titles___0">#N/A</definedName>
    <definedName name="cal" localSheetId="1">#REF!</definedName>
    <definedName name="cal" localSheetId="2">#REF!</definedName>
    <definedName name="cal" localSheetId="10">#REF!</definedName>
    <definedName name="cal" localSheetId="3">#REF!</definedName>
    <definedName name="cal" localSheetId="5">#REF!</definedName>
    <definedName name="cal" localSheetId="6">#REF!</definedName>
    <definedName name="cal">#REF!</definedName>
    <definedName name="CalcG" localSheetId="1">#REF!</definedName>
    <definedName name="CalcG" localSheetId="2">#REF!</definedName>
    <definedName name="CalcG" localSheetId="10">#REF!</definedName>
    <definedName name="CalcG" localSheetId="3">#REF!</definedName>
    <definedName name="CalcG" localSheetId="5">#REF!</definedName>
    <definedName name="CalcG" localSheetId="6">#REF!</definedName>
    <definedName name="CalcG">#REF!</definedName>
    <definedName name="calcg23" localSheetId="1">#REF!</definedName>
    <definedName name="calcg23" localSheetId="2">#REF!</definedName>
    <definedName name="calcg23" localSheetId="10">#REF!</definedName>
    <definedName name="calcg23" localSheetId="3">#REF!</definedName>
    <definedName name="calcg23" localSheetId="5">#REF!</definedName>
    <definedName name="calcg23" localSheetId="6">#REF!</definedName>
    <definedName name="calcg23">#REF!</definedName>
    <definedName name="CalcGa" localSheetId="1">#REF!</definedName>
    <definedName name="CalcGa" localSheetId="2">#REF!</definedName>
    <definedName name="CalcGa" localSheetId="10">#REF!</definedName>
    <definedName name="CalcGa" localSheetId="3">#REF!</definedName>
    <definedName name="CalcGa" localSheetId="5">#REF!</definedName>
    <definedName name="CalcGa" localSheetId="6">#REF!</definedName>
    <definedName name="CalcGa">#REF!</definedName>
    <definedName name="CalcH" localSheetId="1">#REF!</definedName>
    <definedName name="CalcH" localSheetId="2">#REF!</definedName>
    <definedName name="CalcH" localSheetId="10">#REF!</definedName>
    <definedName name="CalcH" localSheetId="3">#REF!</definedName>
    <definedName name="CalcH" localSheetId="5">#REF!</definedName>
    <definedName name="CalcH" localSheetId="6">#REF!</definedName>
    <definedName name="CalcH">#REF!</definedName>
    <definedName name="calcha" localSheetId="1">#REF!</definedName>
    <definedName name="calcha" localSheetId="2">#REF!</definedName>
    <definedName name="calcha" localSheetId="10">#REF!</definedName>
    <definedName name="calcha" localSheetId="3">#REF!</definedName>
    <definedName name="calcha" localSheetId="5">#REF!</definedName>
    <definedName name="calcha" localSheetId="6">#REF!</definedName>
    <definedName name="calcha">#REF!</definedName>
    <definedName name="calcmar" localSheetId="1">#REF!</definedName>
    <definedName name="calcmar" localSheetId="2">#REF!</definedName>
    <definedName name="calcmar" localSheetId="10">#REF!</definedName>
    <definedName name="calcmar" localSheetId="3">#REF!</definedName>
    <definedName name="calcmar" localSheetId="5">#REF!</definedName>
    <definedName name="calcmar" localSheetId="6">#REF!</definedName>
    <definedName name="calcmar">#REF!</definedName>
    <definedName name="calcmar2" localSheetId="1">#REF!</definedName>
    <definedName name="calcmar2" localSheetId="2">#REF!</definedName>
    <definedName name="calcmar2" localSheetId="10">#REF!</definedName>
    <definedName name="calcmar2" localSheetId="3">#REF!</definedName>
    <definedName name="calcmar2" localSheetId="5">#REF!</definedName>
    <definedName name="calcmar2" localSheetId="6">#REF!</definedName>
    <definedName name="calcmar2">#REF!</definedName>
    <definedName name="calcmarieta" localSheetId="1">#REF!</definedName>
    <definedName name="calcmarieta" localSheetId="2">#REF!</definedName>
    <definedName name="calcmarieta" localSheetId="10">#REF!</definedName>
    <definedName name="calcmarieta" localSheetId="3">#REF!</definedName>
    <definedName name="calcmarieta" localSheetId="5">#REF!</definedName>
    <definedName name="calcmarieta" localSheetId="6">#REF!</definedName>
    <definedName name="calcmarieta">#REF!</definedName>
    <definedName name="calctmp" localSheetId="1">#REF!</definedName>
    <definedName name="calctmp" localSheetId="2">#REF!</definedName>
    <definedName name="calctmp" localSheetId="10">#REF!</definedName>
    <definedName name="calctmp" localSheetId="3">#REF!</definedName>
    <definedName name="calctmp" localSheetId="5">#REF!</definedName>
    <definedName name="calctmp" localSheetId="6">#REF!</definedName>
    <definedName name="calctmp">#REF!</definedName>
    <definedName name="calcy" localSheetId="1">#REF!</definedName>
    <definedName name="calcy" localSheetId="2">#REF!</definedName>
    <definedName name="calcy" localSheetId="10">#REF!</definedName>
    <definedName name="calcy" localSheetId="3">#REF!</definedName>
    <definedName name="calcy" localSheetId="5">#REF!</definedName>
    <definedName name="calcy" localSheetId="6">#REF!</definedName>
    <definedName name="calcy">#REF!</definedName>
    <definedName name="City" localSheetId="2">#REF!</definedName>
    <definedName name="City" localSheetId="10">#REF!</definedName>
    <definedName name="City" localSheetId="3">#REF!</definedName>
    <definedName name="City" localSheetId="5">#REF!</definedName>
    <definedName name="City" localSheetId="6">#REF!</definedName>
    <definedName name="City">#REF!</definedName>
    <definedName name="Code" localSheetId="2" hidden="1">#REF!</definedName>
    <definedName name="Code" localSheetId="10" hidden="1">#REF!</definedName>
    <definedName name="Code" localSheetId="3" hidden="1">#REF!</definedName>
    <definedName name="Code" localSheetId="5" hidden="1">#REF!</definedName>
    <definedName name="Code" localSheetId="6" hidden="1">#REF!</definedName>
    <definedName name="Code" hidden="1">#REF!</definedName>
    <definedName name="Company" localSheetId="1">#REF!</definedName>
    <definedName name="Company" localSheetId="2">#REF!</definedName>
    <definedName name="Company" localSheetId="10">#REF!</definedName>
    <definedName name="Company" localSheetId="3">#REF!</definedName>
    <definedName name="Company" localSheetId="5">#REF!</definedName>
    <definedName name="Company" localSheetId="6">#REF!</definedName>
    <definedName name="Company">#REF!</definedName>
    <definedName name="Country" localSheetId="2">#REF!</definedName>
    <definedName name="Country" localSheetId="10">#REF!</definedName>
    <definedName name="Country" localSheetId="3">#REF!</definedName>
    <definedName name="Country" localSheetId="5">#REF!</definedName>
    <definedName name="Country" localSheetId="6">#REF!</definedName>
    <definedName name="Country">#REF!</definedName>
    <definedName name="danie" localSheetId="1">#REF!</definedName>
    <definedName name="danie" localSheetId="2">#REF!</definedName>
    <definedName name="danie" localSheetId="10">#REF!</definedName>
    <definedName name="danie" localSheetId="3">#REF!</definedName>
    <definedName name="danie" localSheetId="5">#REF!</definedName>
    <definedName name="danie" localSheetId="6">#REF!</definedName>
    <definedName name="danie">#REF!</definedName>
    <definedName name="data1" localSheetId="2" hidden="1">#REF!</definedName>
    <definedName name="data1" localSheetId="10" hidden="1">#REF!</definedName>
    <definedName name="data1" localSheetId="3" hidden="1">#REF!</definedName>
    <definedName name="data1" localSheetId="5" hidden="1">#REF!</definedName>
    <definedName name="data1" localSheetId="6" hidden="1">#REF!</definedName>
    <definedName name="data1" hidden="1">#REF!</definedName>
    <definedName name="data2" localSheetId="2" hidden="1">#REF!</definedName>
    <definedName name="data2" localSheetId="10" hidden="1">#REF!</definedName>
    <definedName name="data2" localSheetId="3" hidden="1">#REF!</definedName>
    <definedName name="data2" localSheetId="5" hidden="1">#REF!</definedName>
    <definedName name="data2" localSheetId="6" hidden="1">#REF!</definedName>
    <definedName name="data2" hidden="1">#REF!</definedName>
    <definedName name="data3" localSheetId="2" hidden="1">#REF!</definedName>
    <definedName name="data3" localSheetId="10" hidden="1">#REF!</definedName>
    <definedName name="data3" localSheetId="3" hidden="1">#REF!</definedName>
    <definedName name="data3" localSheetId="5" hidden="1">#REF!</definedName>
    <definedName name="data3" localSheetId="6" hidden="1">#REF!</definedName>
    <definedName name="data3" hidden="1">#REF!</definedName>
    <definedName name="data64" localSheetId="1">#REF!</definedName>
    <definedName name="data64" localSheetId="3">#REF!</definedName>
    <definedName name="data64" localSheetId="5">#REF!</definedName>
    <definedName name="data64" localSheetId="6">#REF!</definedName>
    <definedName name="data64">#REF!</definedName>
    <definedName name="data8" localSheetId="1">#REF!</definedName>
    <definedName name="data8" localSheetId="3">#REF!</definedName>
    <definedName name="data8" localSheetId="5">#REF!</definedName>
    <definedName name="data8" localSheetId="6">#REF!</definedName>
    <definedName name="data8">#REF!</definedName>
    <definedName name="Dates" localSheetId="1">#REF!</definedName>
    <definedName name="Dates" localSheetId="2">#REF!</definedName>
    <definedName name="Dates" localSheetId="10">#REF!</definedName>
    <definedName name="Dates" localSheetId="3">#REF!</definedName>
    <definedName name="Dates" localSheetId="5">#REF!</definedName>
    <definedName name="Dates" localSheetId="6">#REF!</definedName>
    <definedName name="Dates">#REF!</definedName>
    <definedName name="dflt4" localSheetId="1">#REF!</definedName>
    <definedName name="dflt4" localSheetId="3">#REF!</definedName>
    <definedName name="dflt4" localSheetId="5">#REF!</definedName>
    <definedName name="dflt4" localSheetId="6">#REF!</definedName>
    <definedName name="dflt4">#REF!</definedName>
    <definedName name="dflt5" localSheetId="1">#REF!</definedName>
    <definedName name="dflt5" localSheetId="3">#REF!</definedName>
    <definedName name="dflt5" localSheetId="5">#REF!</definedName>
    <definedName name="dflt5" localSheetId="6">#REF!</definedName>
    <definedName name="dflt5">#REF!</definedName>
    <definedName name="dflt6" localSheetId="1">#REF!</definedName>
    <definedName name="dflt6" localSheetId="3">#REF!</definedName>
    <definedName name="dflt6" localSheetId="5">#REF!</definedName>
    <definedName name="dflt6" localSheetId="6">#REF!</definedName>
    <definedName name="dflt6">#REF!</definedName>
    <definedName name="Discount" localSheetId="2" hidden="1">#REF!</definedName>
    <definedName name="Discount" localSheetId="10" hidden="1">#REF!</definedName>
    <definedName name="Discount" localSheetId="3" hidden="1">#REF!</definedName>
    <definedName name="Discount" localSheetId="5" hidden="1">#REF!</definedName>
    <definedName name="Discount" localSheetId="6" hidden="1">#REF!</definedName>
    <definedName name="Discount" hidden="1">#REF!</definedName>
    <definedName name="display_area_2" localSheetId="2" hidden="1">#REF!</definedName>
    <definedName name="display_area_2" localSheetId="10" hidden="1">#REF!</definedName>
    <definedName name="display_area_2" localSheetId="3" hidden="1">#REF!</definedName>
    <definedName name="display_area_2" localSheetId="5" hidden="1">#REF!</definedName>
    <definedName name="display_area_2" localSheetId="6" hidden="1">#REF!</definedName>
    <definedName name="display_area_2" hidden="1">#REF!</definedName>
    <definedName name="Documents" localSheetId="1">#REF!</definedName>
    <definedName name="Documents" localSheetId="2">#REF!</definedName>
    <definedName name="Documents" localSheetId="10">#REF!</definedName>
    <definedName name="Documents" localSheetId="3">#REF!</definedName>
    <definedName name="Documents" localSheetId="5">#REF!</definedName>
    <definedName name="Documents" localSheetId="6">#REF!</definedName>
    <definedName name="Documents">#REF!</definedName>
    <definedName name="E" localSheetId="2" hidden="1">#REF!</definedName>
    <definedName name="E" localSheetId="3" hidden="1">#REF!</definedName>
    <definedName name="E" localSheetId="5" hidden="1">#REF!</definedName>
    <definedName name="E" localSheetId="6" hidden="1">#REF!</definedName>
    <definedName name="E" hidden="1">#REF!</definedName>
    <definedName name="Email" localSheetId="2">#REF!</definedName>
    <definedName name="Email" localSheetId="10">#REF!</definedName>
    <definedName name="Email" localSheetId="3">#REF!</definedName>
    <definedName name="Email" localSheetId="5">#REF!</definedName>
    <definedName name="Email" localSheetId="6">#REF!</definedName>
    <definedName name="Email">#REF!</definedName>
    <definedName name="Fax" localSheetId="2">#REF!</definedName>
    <definedName name="Fax" localSheetId="10">#REF!</definedName>
    <definedName name="Fax" localSheetId="3">#REF!</definedName>
    <definedName name="Fax" localSheetId="5">#REF!</definedName>
    <definedName name="Fax" localSheetId="6">#REF!</definedName>
    <definedName name="Fax">#REF!</definedName>
    <definedName name="FCode" localSheetId="2" hidden="1">#REF!</definedName>
    <definedName name="FCode" localSheetId="10" hidden="1">#REF!</definedName>
    <definedName name="FCode" localSheetId="3" hidden="1">#REF!</definedName>
    <definedName name="FCode" localSheetId="5" hidden="1">#REF!</definedName>
    <definedName name="FCode" localSheetId="6" hidden="1">#REF!</definedName>
    <definedName name="FCode" hidden="1">#REF!</definedName>
    <definedName name="FEES" localSheetId="1">#REF!</definedName>
    <definedName name="FEES" localSheetId="2">#REF!</definedName>
    <definedName name="FEES" localSheetId="10">#REF!</definedName>
    <definedName name="FEES" localSheetId="3">#REF!</definedName>
    <definedName name="FEES" localSheetId="5">#REF!</definedName>
    <definedName name="FEES" localSheetId="6">#REF!</definedName>
    <definedName name="FEES">#REF!</definedName>
    <definedName name="Fees_cumulative" localSheetId="1">#REF!</definedName>
    <definedName name="Fees_cumulative" localSheetId="2">#REF!</definedName>
    <definedName name="Fees_cumulative" localSheetId="10">#REF!</definedName>
    <definedName name="Fees_cumulative" localSheetId="3">#REF!</definedName>
    <definedName name="Fees_cumulative" localSheetId="5">#REF!</definedName>
    <definedName name="Fees_cumulative" localSheetId="6">#REF!</definedName>
    <definedName name="Fees_cumulative">#REF!</definedName>
    <definedName name="Fees_current" localSheetId="1">#REF!</definedName>
    <definedName name="Fees_current" localSheetId="2">#REF!</definedName>
    <definedName name="Fees_current" localSheetId="10">#REF!</definedName>
    <definedName name="Fees_current" localSheetId="3">#REF!</definedName>
    <definedName name="Fees_current" localSheetId="5">#REF!</definedName>
    <definedName name="Fees_current" localSheetId="6">#REF!</definedName>
    <definedName name="Fees_current">#REF!</definedName>
    <definedName name="Fees_previous" localSheetId="1">#REF!</definedName>
    <definedName name="Fees_previous" localSheetId="2">#REF!</definedName>
    <definedName name="Fees_previous" localSheetId="10">#REF!</definedName>
    <definedName name="Fees_previous" localSheetId="3">#REF!</definedName>
    <definedName name="Fees_previous" localSheetId="5">#REF!</definedName>
    <definedName name="Fees_previous" localSheetId="6">#REF!</definedName>
    <definedName name="Fees_previous">#REF!</definedName>
    <definedName name="FORMF1" localSheetId="1">#REF!</definedName>
    <definedName name="FORMF1" localSheetId="2">#REF!</definedName>
    <definedName name="FORMF1" localSheetId="10">#REF!</definedName>
    <definedName name="FORMF1" localSheetId="3">#REF!</definedName>
    <definedName name="FORMF1" localSheetId="5">#REF!</definedName>
    <definedName name="FORMF1" localSheetId="6">#REF!</definedName>
    <definedName name="FORMF1">#REF!</definedName>
    <definedName name="hen" localSheetId="1">#REF!</definedName>
    <definedName name="hen" localSheetId="2">#REF!</definedName>
    <definedName name="hen" localSheetId="10">#REF!</definedName>
    <definedName name="hen" localSheetId="3">#REF!</definedName>
    <definedName name="hen" localSheetId="5">#REF!</definedName>
    <definedName name="hen" localSheetId="6">#REF!</definedName>
    <definedName name="hen">#REF!</definedName>
    <definedName name="HiddenRows" localSheetId="2" hidden="1">#REF!</definedName>
    <definedName name="HiddenRows" localSheetId="10" hidden="1">#REF!</definedName>
    <definedName name="HiddenRows" localSheetId="3" hidden="1">#REF!</definedName>
    <definedName name="HiddenRows" localSheetId="5" hidden="1">#REF!</definedName>
    <definedName name="HiddenRows" localSheetId="6" hidden="1">#REF!</definedName>
    <definedName name="HiddenRows" hidden="1">#REF!</definedName>
    <definedName name="ITEM_NO" localSheetId="1">#REF!</definedName>
    <definedName name="ITEM_NO" localSheetId="2">#REF!</definedName>
    <definedName name="ITEM_NO" localSheetId="10">#REF!</definedName>
    <definedName name="ITEM_NO" localSheetId="3">#REF!</definedName>
    <definedName name="ITEM_NO" localSheetId="5">#REF!</definedName>
    <definedName name="ITEM_NO" localSheetId="6">#REF!</definedName>
    <definedName name="ITEM_NO">#REF!</definedName>
    <definedName name="item_no_2" localSheetId="1">#REF!</definedName>
    <definedName name="item_no_2" localSheetId="2">#REF!</definedName>
    <definedName name="item_no_2" localSheetId="10">#REF!</definedName>
    <definedName name="item_no_2" localSheetId="3">#REF!</definedName>
    <definedName name="item_no_2" localSheetId="5">#REF!</definedName>
    <definedName name="item_no_2" localSheetId="6">#REF!</definedName>
    <definedName name="item_no_2">#REF!</definedName>
    <definedName name="Items_01" localSheetId="1">#REF!</definedName>
    <definedName name="Items_01" localSheetId="2">#REF!</definedName>
    <definedName name="Items_01" localSheetId="10">#REF!</definedName>
    <definedName name="Items_01" localSheetId="3">#REF!</definedName>
    <definedName name="Items_01" localSheetId="5">#REF!</definedName>
    <definedName name="Items_01" localSheetId="6">#REF!</definedName>
    <definedName name="Items_01">#REF!</definedName>
    <definedName name="Name" localSheetId="2">#REF!</definedName>
    <definedName name="Name" localSheetId="10">#REF!</definedName>
    <definedName name="Name" localSheetId="3">#REF!</definedName>
    <definedName name="Name" localSheetId="5">#REF!</definedName>
    <definedName name="Name" localSheetId="6">#REF!</definedName>
    <definedName name="Name">#REF!</definedName>
    <definedName name="new" localSheetId="1">#REF!</definedName>
    <definedName name="new" localSheetId="2">#REF!</definedName>
    <definedName name="new" localSheetId="10">#REF!</definedName>
    <definedName name="new" localSheetId="3">#REF!</definedName>
    <definedName name="new" localSheetId="5">#REF!</definedName>
    <definedName name="new" localSheetId="6">#REF!</definedName>
    <definedName name="new">#REF!</definedName>
    <definedName name="newcals" localSheetId="1">#REF!</definedName>
    <definedName name="newcals" localSheetId="2">#REF!</definedName>
    <definedName name="newcals" localSheetId="10">#REF!</definedName>
    <definedName name="newcals" localSheetId="3">#REF!</definedName>
    <definedName name="newcals" localSheetId="5">#REF!</definedName>
    <definedName name="newcals" localSheetId="6">#REF!</definedName>
    <definedName name="newcals">#REF!</definedName>
    <definedName name="Offices_Cells" localSheetId="1">#REF!</definedName>
    <definedName name="Offices_Cells" localSheetId="2">#REF!</definedName>
    <definedName name="Offices_Cells" localSheetId="10">#REF!</definedName>
    <definedName name="Offices_Cells" localSheetId="3">#REF!</definedName>
    <definedName name="Offices_Cells" localSheetId="5">#REF!</definedName>
    <definedName name="Offices_Cells" localSheetId="6">#REF!</definedName>
    <definedName name="Offices_Cells">#REF!</definedName>
    <definedName name="OrderTable" localSheetId="2" hidden="1">#REF!</definedName>
    <definedName name="OrderTable" localSheetId="10" hidden="1">#REF!</definedName>
    <definedName name="OrderTable" localSheetId="3" hidden="1">#REF!</definedName>
    <definedName name="OrderTable" localSheetId="5" hidden="1">#REF!</definedName>
    <definedName name="OrderTable" localSheetId="6" hidden="1">#REF!</definedName>
    <definedName name="OrderTable" hidden="1">#REF!</definedName>
    <definedName name="PAYMENT_REFERS" localSheetId="1">#REF!</definedName>
    <definedName name="PAYMENT_REFERS" localSheetId="2">#REF!</definedName>
    <definedName name="PAYMENT_REFERS" localSheetId="10">#REF!</definedName>
    <definedName name="PAYMENT_REFERS" localSheetId="3">#REF!</definedName>
    <definedName name="PAYMENT_REFERS" localSheetId="5">#REF!</definedName>
    <definedName name="PAYMENT_REFERS" localSheetId="6">#REF!</definedName>
    <definedName name="PAYMENT_REFERS">#REF!</definedName>
    <definedName name="Phone" localSheetId="2">#REF!</definedName>
    <definedName name="Phone" localSheetId="10">#REF!</definedName>
    <definedName name="Phone" localSheetId="3">#REF!</definedName>
    <definedName name="Phone" localSheetId="5">#REF!</definedName>
    <definedName name="Phone" localSheetId="6">#REF!</definedName>
    <definedName name="Phone">#REF!</definedName>
    <definedName name="pmfs" localSheetId="3">#REF!</definedName>
    <definedName name="pmfs" localSheetId="5">#REF!</definedName>
    <definedName name="pmfs" localSheetId="6">#REF!</definedName>
    <definedName name="pmfs">#REF!</definedName>
    <definedName name="polkk" localSheetId="2" hidden="1">#REF!</definedName>
    <definedName name="polkk" localSheetId="10" hidden="1">#REF!</definedName>
    <definedName name="polkk" localSheetId="3" hidden="1">#REF!</definedName>
    <definedName name="polkk" localSheetId="5" hidden="1">#REF!</definedName>
    <definedName name="polkk" localSheetId="6" hidden="1">#REF!</definedName>
    <definedName name="polkk" hidden="1">#REF!</definedName>
    <definedName name="_xlnm.Print_Area" localSheetId="1">'2-Dayworks &amp; PC Sums '!$A$1:$G$182</definedName>
    <definedName name="_xlnm.Print_Area" localSheetId="2">'3-Site Clearance '!$A$1:$G$62</definedName>
    <definedName name="_xlnm.Print_Area" localSheetId="11">Calcs!$A$1:$D$145</definedName>
    <definedName name="_xlnm.Print_Area" localSheetId="0">'Preliminaries and General'!$A$1:$F$660</definedName>
    <definedName name="_xlnm.Print_Area" localSheetId="7">Summary!$A$1:$K$51</definedName>
    <definedName name="Print_Area_MI" localSheetId="1">#REF!</definedName>
    <definedName name="Print_Area_MI" localSheetId="2">#REF!</definedName>
    <definedName name="Print_Area_MI" localSheetId="10">#REF!</definedName>
    <definedName name="Print_Area_MI" localSheetId="3">#REF!</definedName>
    <definedName name="Print_Area_MI" localSheetId="5">#REF!</definedName>
    <definedName name="Print_Area_MI" localSheetId="6">#REF!</definedName>
    <definedName name="Print_Area_MI">#REF!</definedName>
    <definedName name="_xlnm.Print_Titles" localSheetId="1">'2-Dayworks &amp; PC Sums '!$2:$2</definedName>
    <definedName name="_xlnm.Print_Titles" localSheetId="0">'Preliminaries and General'!$1:$1</definedName>
    <definedName name="_xlnm.Print_Titles">#N/A</definedName>
    <definedName name="ProdForm" localSheetId="2" hidden="1">#REF!</definedName>
    <definedName name="ProdForm" localSheetId="10" hidden="1">#REF!</definedName>
    <definedName name="ProdForm" localSheetId="3" hidden="1">#REF!</definedName>
    <definedName name="ProdForm" localSheetId="5" hidden="1">#REF!</definedName>
    <definedName name="ProdForm" localSheetId="6" hidden="1">#REF!</definedName>
    <definedName name="ProdForm" hidden="1">#REF!</definedName>
    <definedName name="Product" localSheetId="2" hidden="1">#REF!</definedName>
    <definedName name="Product" localSheetId="10" hidden="1">#REF!</definedName>
    <definedName name="Product" localSheetId="3" hidden="1">#REF!</definedName>
    <definedName name="Product" localSheetId="5" hidden="1">#REF!</definedName>
    <definedName name="Product" localSheetId="6" hidden="1">#REF!</definedName>
    <definedName name="Product" hidden="1">#REF!</definedName>
    <definedName name="Qaunt" localSheetId="2">#REF!</definedName>
    <definedName name="Qaunt" localSheetId="10">#REF!</definedName>
    <definedName name="Qaunt" localSheetId="3">#REF!</definedName>
    <definedName name="Qaunt" localSheetId="5">#REF!</definedName>
    <definedName name="Qaunt" localSheetId="6">#REF!</definedName>
    <definedName name="Qaunt">#REF!</definedName>
    <definedName name="QUANTITY" localSheetId="1">#REF!</definedName>
    <definedName name="QUANTITY" localSheetId="2">#REF!</definedName>
    <definedName name="QUANTITY" localSheetId="10">#REF!</definedName>
    <definedName name="QUANTITY" localSheetId="3">#REF!</definedName>
    <definedName name="QUANTITY" localSheetId="5">#REF!</definedName>
    <definedName name="QUANTITY" localSheetId="6">#REF!</definedName>
    <definedName name="QUANTITY">#REF!</definedName>
    <definedName name="Rat" localSheetId="2">#REF!</definedName>
    <definedName name="Rat" localSheetId="10">#REF!</definedName>
    <definedName name="Rat" localSheetId="3">#REF!</definedName>
    <definedName name="Rat" localSheetId="5">#REF!</definedName>
    <definedName name="Rat" localSheetId="6">#REF!</definedName>
    <definedName name="Rat">#REF!</definedName>
    <definedName name="RATE" localSheetId="1">#REF!</definedName>
    <definedName name="RATE" localSheetId="2">#REF!</definedName>
    <definedName name="RATE" localSheetId="10">#REF!</definedName>
    <definedName name="RATE" localSheetId="3">#REF!</definedName>
    <definedName name="RATE" localSheetId="5">#REF!</definedName>
    <definedName name="RATE" localSheetId="6">#REF!</definedName>
    <definedName name="RATE">#REF!</definedName>
    <definedName name="rate1" localSheetId="1">#REF!</definedName>
    <definedName name="rate1" localSheetId="2">#REF!</definedName>
    <definedName name="rate1" localSheetId="10">#REF!</definedName>
    <definedName name="rate1" localSheetId="3">#REF!</definedName>
    <definedName name="rate1" localSheetId="5">#REF!</definedName>
    <definedName name="rate1" localSheetId="6">#REF!</definedName>
    <definedName name="rate1">#REF!</definedName>
    <definedName name="RCArea" localSheetId="2" hidden="1">#REF!</definedName>
    <definedName name="RCArea" localSheetId="10" hidden="1">#REF!</definedName>
    <definedName name="RCArea" localSheetId="3" hidden="1">#REF!</definedName>
    <definedName name="RCArea" localSheetId="5" hidden="1">#REF!</definedName>
    <definedName name="RCArea" localSheetId="6" hidden="1">#REF!</definedName>
    <definedName name="RCArea" hidden="1">#REF!</definedName>
    <definedName name="s" localSheetId="1">#REF!</definedName>
    <definedName name="s" localSheetId="2">#REF!</definedName>
    <definedName name="s" localSheetId="10">#REF!</definedName>
    <definedName name="s" localSheetId="3">#REF!</definedName>
    <definedName name="s" localSheetId="5">#REF!</definedName>
    <definedName name="s" localSheetId="6">#REF!</definedName>
    <definedName name="s">#REF!</definedName>
    <definedName name="salesdouble" localSheetId="2">#REF!</definedName>
    <definedName name="salesdouble" localSheetId="10">#REF!</definedName>
    <definedName name="salesdouble" localSheetId="3">#REF!</definedName>
    <definedName name="salesdouble" localSheetId="5">#REF!</definedName>
    <definedName name="salesdouble" localSheetId="6">#REF!</definedName>
    <definedName name="salesdouble">#REF!</definedName>
    <definedName name="SHORT" localSheetId="3">#REF!</definedName>
    <definedName name="SHORT" localSheetId="5">#REF!</definedName>
    <definedName name="SHORT" localSheetId="6">#REF!</definedName>
    <definedName name="SHORT">#REF!</definedName>
    <definedName name="SHORT_DESCRIPTION" localSheetId="1">#REF!</definedName>
    <definedName name="SHORT_DESCRIPTION" localSheetId="2">#REF!</definedName>
    <definedName name="SHORT_DESCRIPTION" localSheetId="10">#REF!</definedName>
    <definedName name="SHORT_DESCRIPTION" localSheetId="3">#REF!</definedName>
    <definedName name="SHORT_DESCRIPTION" localSheetId="5">#REF!</definedName>
    <definedName name="SHORT_DESCRIPTION" localSheetId="6">#REF!</definedName>
    <definedName name="SHORT_DESCRIPTION">#REF!</definedName>
    <definedName name="SpecialPrice" localSheetId="2" hidden="1">#REF!</definedName>
    <definedName name="SpecialPrice" localSheetId="10" hidden="1">#REF!</definedName>
    <definedName name="SpecialPrice" localSheetId="3" hidden="1">#REF!</definedName>
    <definedName name="SpecialPrice" localSheetId="5" hidden="1">#REF!</definedName>
    <definedName name="SpecialPrice" localSheetId="6" hidden="1">#REF!</definedName>
    <definedName name="SpecialPrice" hidden="1">#REF!</definedName>
    <definedName name="STAT" localSheetId="1">#REF!</definedName>
    <definedName name="STAT" localSheetId="2">#REF!</definedName>
    <definedName name="STAT" localSheetId="10">#REF!</definedName>
    <definedName name="STAT" localSheetId="3">#REF!</definedName>
    <definedName name="STAT" localSheetId="5">#REF!</definedName>
    <definedName name="STAT" localSheetId="6">#REF!</definedName>
    <definedName name="STAT">#REF!</definedName>
    <definedName name="State" localSheetId="2">#REF!</definedName>
    <definedName name="State" localSheetId="10">#REF!</definedName>
    <definedName name="State" localSheetId="3">#REF!</definedName>
    <definedName name="State" localSheetId="5">#REF!</definedName>
    <definedName name="State" localSheetId="6">#REF!</definedName>
    <definedName name="State">#REF!</definedName>
    <definedName name="stoks" localSheetId="2">#REF!</definedName>
    <definedName name="stoks" localSheetId="10">#REF!</definedName>
    <definedName name="stoks" localSheetId="3">#REF!</definedName>
    <definedName name="stoks" localSheetId="5">#REF!</definedName>
    <definedName name="stoks" localSheetId="6">#REF!</definedName>
    <definedName name="stoks">#REF!</definedName>
    <definedName name="SUMMARY2" localSheetId="1">#REF!</definedName>
    <definedName name="SUMMARY2" localSheetId="2">#REF!</definedName>
    <definedName name="SUMMARY2" localSheetId="10">#REF!</definedName>
    <definedName name="SUMMARY2" localSheetId="3">#REF!</definedName>
    <definedName name="SUMMARY2" localSheetId="5">#REF!</definedName>
    <definedName name="SUMMARY2" localSheetId="6">#REF!</definedName>
    <definedName name="SUMMARY2">#REF!</definedName>
    <definedName name="tbl_ProdInfo" localSheetId="2" hidden="1">#REF!</definedName>
    <definedName name="tbl_ProdInfo" localSheetId="10" hidden="1">#REF!</definedName>
    <definedName name="tbl_ProdInfo" localSheetId="3" hidden="1">#REF!</definedName>
    <definedName name="tbl_ProdInfo" localSheetId="5" hidden="1">#REF!</definedName>
    <definedName name="tbl_ProdInfo" localSheetId="6" hidden="1">#REF!</definedName>
    <definedName name="tbl_ProdInfo" hidden="1">#REF!</definedName>
    <definedName name="Tender" localSheetId="1">#REF!</definedName>
    <definedName name="Tender" localSheetId="2">#REF!</definedName>
    <definedName name="Tender" localSheetId="10">#REF!</definedName>
    <definedName name="Tender" localSheetId="3">#REF!</definedName>
    <definedName name="Tender" localSheetId="5">#REF!</definedName>
    <definedName name="Tender" localSheetId="6">#REF!</definedName>
    <definedName name="Tender">#REF!</definedName>
    <definedName name="tender1" localSheetId="1">#REF!</definedName>
    <definedName name="tender1" localSheetId="2">#REF!</definedName>
    <definedName name="tender1" localSheetId="10">#REF!</definedName>
    <definedName name="tender1" localSheetId="3">#REF!</definedName>
    <definedName name="tender1" localSheetId="5">#REF!</definedName>
    <definedName name="tender1" localSheetId="6">#REF!</definedName>
    <definedName name="tender1">#REF!</definedName>
    <definedName name="UNIT" localSheetId="1">#REF!</definedName>
    <definedName name="UNIT" localSheetId="2">#REF!</definedName>
    <definedName name="UNIT" localSheetId="10">#REF!</definedName>
    <definedName name="UNIT" localSheetId="3">#REF!</definedName>
    <definedName name="UNIT" localSheetId="5">#REF!</definedName>
    <definedName name="UNIT" localSheetId="6">#REF!</definedName>
    <definedName name="UNIT">#REF!</definedName>
    <definedName name="VAT_status" localSheetId="1">#REF!</definedName>
    <definedName name="VAT_status" localSheetId="2">#REF!</definedName>
    <definedName name="VAT_status" localSheetId="10">#REF!</definedName>
    <definedName name="VAT_status" localSheetId="3">#REF!</definedName>
    <definedName name="VAT_status" localSheetId="5">#REF!</definedName>
    <definedName name="VAT_status" localSheetId="6">#REF!</definedName>
    <definedName name="VAT_status">#REF!</definedName>
    <definedName name="vital5" localSheetId="1">#REF!</definedName>
    <definedName name="vital5" localSheetId="3">#REF!</definedName>
    <definedName name="vital5" localSheetId="5">#REF!</definedName>
    <definedName name="vital5" localSheetId="6">#REF!</definedName>
    <definedName name="vital5">#REF!</definedName>
    <definedName name="vukani" localSheetId="1">#REF!</definedName>
    <definedName name="vukani" localSheetId="2">#REF!</definedName>
    <definedName name="vukani" localSheetId="10">#REF!</definedName>
    <definedName name="vukani" localSheetId="3">#REF!</definedName>
    <definedName name="vukani" localSheetId="5">#REF!</definedName>
    <definedName name="vukani" localSheetId="6">#REF!</definedName>
    <definedName name="vukani">#REF!</definedName>
    <definedName name="wrn.PENDENCIAS." localSheetId="2" hidden="1">{#N/A,#N/A,FALSE,"GERAL";#N/A,#N/A,FALSE,"012-96";#N/A,#N/A,FALSE,"018-96";#N/A,#N/A,FALSE,"027-96";#N/A,#N/A,FALSE,"059-96";#N/A,#N/A,FALSE,"076-96";#N/A,#N/A,FALSE,"019-97";#N/A,#N/A,FALSE,"021-97";#N/A,#N/A,FALSE,"022-97";#N/A,#N/A,FALSE,"028-97"}</definedName>
    <definedName name="wrn.PENDENCIAS." localSheetId="10" hidden="1">{#N/A,#N/A,FALSE,"GERAL";#N/A,#N/A,FALSE,"012-96";#N/A,#N/A,FALSE,"018-96";#N/A,#N/A,FALSE,"027-96";#N/A,#N/A,FALSE,"059-96";#N/A,#N/A,FALSE,"076-96";#N/A,#N/A,FALSE,"019-97";#N/A,#N/A,FALSE,"021-97";#N/A,#N/A,FALSE,"022-97";#N/A,#N/A,FALSE,"028-97"}</definedName>
    <definedName name="wrn.PENDENCIAS." localSheetId="6"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xx" localSheetId="1" hidden="1">#REF!</definedName>
    <definedName name="xx" localSheetId="10" hidden="1">#REF!</definedName>
    <definedName name="xx" localSheetId="3" hidden="1">#REF!</definedName>
    <definedName name="xx" localSheetId="5" hidden="1">#REF!</definedName>
    <definedName name="xx" localSheetId="6" hidden="1">#REF!</definedName>
    <definedName name="xx" hidden="1">#REF!</definedName>
    <definedName name="xxx" localSheetId="1" hidden="1">#REF!</definedName>
    <definedName name="xxx" localSheetId="10" hidden="1">#REF!</definedName>
    <definedName name="xxx" localSheetId="3" hidden="1">#REF!</definedName>
    <definedName name="xxx" localSheetId="5" hidden="1">#REF!</definedName>
    <definedName name="xxx" localSheetId="6" hidden="1">#REF!</definedName>
    <definedName name="xxx" hidden="1">#REF!</definedName>
    <definedName name="Zip" localSheetId="2">#REF!</definedName>
    <definedName name="Zip" localSheetId="10">#REF!</definedName>
    <definedName name="Zip" localSheetId="3">#REF!</definedName>
    <definedName name="Zip" localSheetId="5">#REF!</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1" i="81" l="1"/>
  <c r="G159" i="81"/>
  <c r="G10" i="81"/>
  <c r="E12" i="81"/>
  <c r="G105" i="81"/>
  <c r="E107" i="81"/>
  <c r="G111" i="81"/>
  <c r="E113" i="81"/>
  <c r="G117" i="81"/>
  <c r="E119" i="81"/>
  <c r="G122" i="81"/>
  <c r="G127" i="81"/>
  <c r="E129" i="81"/>
  <c r="G136" i="81"/>
  <c r="E138" i="81"/>
  <c r="G142" i="81"/>
  <c r="E144" i="81"/>
  <c r="G146" i="81"/>
  <c r="G148" i="81"/>
  <c r="G149" i="81"/>
  <c r="G151" i="81"/>
  <c r="E154" i="81"/>
  <c r="G157" i="81"/>
  <c r="G163" i="81"/>
  <c r="G165" i="81"/>
  <c r="E167" i="81"/>
  <c r="G169" i="81"/>
  <c r="G171" i="81"/>
  <c r="E173" i="81"/>
  <c r="G28" i="133"/>
  <c r="G30" i="133"/>
  <c r="G32" i="133"/>
  <c r="G35" i="123"/>
  <c r="G19" i="86"/>
  <c r="G35" i="128"/>
  <c r="G32" i="124"/>
  <c r="G38" i="124"/>
  <c r="E29" i="124"/>
  <c r="G29" i="124"/>
  <c r="E26" i="124"/>
  <c r="G26" i="124"/>
  <c r="E22" i="124"/>
  <c r="G22" i="124"/>
  <c r="E18" i="124"/>
  <c r="G18" i="124"/>
  <c r="E12" i="124"/>
  <c r="G12" i="124"/>
  <c r="G41" i="124"/>
  <c r="H8" i="77"/>
  <c r="Q12" i="77"/>
  <c r="C14" i="77"/>
  <c r="C11" i="77"/>
  <c r="C7" i="77"/>
  <c r="C8" i="77"/>
  <c r="C75" i="66"/>
  <c r="C71" i="66"/>
  <c r="C72" i="66"/>
  <c r="G140" i="66"/>
  <c r="C124" i="66"/>
  <c r="C114" i="66"/>
  <c r="C111" i="66"/>
  <c r="C12" i="66"/>
  <c r="C110" i="66"/>
  <c r="F139" i="66"/>
  <c r="F140" i="66"/>
  <c r="C136" i="66"/>
  <c r="C137" i="66"/>
  <c r="B3" i="71"/>
  <c r="C135" i="66"/>
  <c r="C134" i="66"/>
  <c r="C131" i="66"/>
  <c r="C130" i="66"/>
  <c r="B3" i="53"/>
  <c r="H8" i="53"/>
  <c r="E2" i="71"/>
  <c r="C118" i="66"/>
  <c r="C117" i="66"/>
  <c r="C97" i="66"/>
  <c r="C82" i="66"/>
  <c r="C81" i="66"/>
  <c r="C67" i="66"/>
  <c r="C113" i="66"/>
  <c r="C65" i="66"/>
  <c r="C66" i="66"/>
  <c r="C76" i="66"/>
  <c r="C48" i="66"/>
  <c r="C50" i="66"/>
  <c r="C91" i="66"/>
  <c r="C42" i="66"/>
  <c r="C38" i="66"/>
  <c r="C103" i="66"/>
  <c r="C37" i="66"/>
  <c r="C43" i="66"/>
  <c r="C30" i="66"/>
  <c r="C27" i="66"/>
  <c r="C104" i="66"/>
  <c r="C26" i="66"/>
  <c r="C28" i="66"/>
  <c r="C31" i="66"/>
  <c r="C19" i="66"/>
  <c r="C20" i="66"/>
  <c r="C95" i="66"/>
  <c r="C9" i="66"/>
  <c r="C6" i="66"/>
  <c r="C5" i="66"/>
  <c r="C7" i="66"/>
  <c r="C10" i="66"/>
  <c r="C102" i="66"/>
  <c r="C98" i="66"/>
  <c r="C100" i="66"/>
  <c r="E2" i="53"/>
  <c r="D20" i="53"/>
  <c r="F19" i="53"/>
  <c r="J8" i="53"/>
  <c r="J7" i="53"/>
  <c r="J19" i="53"/>
  <c r="H7" i="53"/>
  <c r="C49" i="66"/>
  <c r="C51" i="66"/>
  <c r="C92" i="66"/>
  <c r="C39" i="66"/>
  <c r="C77" i="66"/>
  <c r="H137" i="66"/>
  <c r="H140" i="66"/>
  <c r="C54" i="66"/>
  <c r="C96" i="66"/>
  <c r="J7" i="71"/>
  <c r="H13" i="71"/>
  <c r="H14" i="71"/>
  <c r="B19" i="71"/>
  <c r="D19" i="71"/>
  <c r="B13" i="71"/>
  <c r="B14" i="71"/>
  <c r="H7" i="71"/>
  <c r="H20" i="71"/>
  <c r="J20" i="71"/>
  <c r="F20" i="71"/>
  <c r="C84" i="66"/>
  <c r="C93" i="66"/>
  <c r="E85" i="66"/>
  <c r="G46" i="124"/>
  <c r="G48" i="124"/>
  <c r="C99" i="66"/>
  <c r="C80" i="66"/>
  <c r="C105" i="66"/>
  <c r="C79" i="66"/>
  <c r="B20" i="71"/>
  <c r="C55" i="66"/>
  <c r="C56" i="66"/>
  <c r="C57" i="66"/>
  <c r="F7" i="71"/>
  <c r="F13" i="71"/>
  <c r="F14" i="71"/>
  <c r="F8" i="71"/>
  <c r="H13" i="53"/>
  <c r="H14" i="53"/>
  <c r="F7" i="53"/>
  <c r="D13" i="71"/>
  <c r="D14" i="71"/>
  <c r="C18" i="66"/>
  <c r="D7" i="71"/>
  <c r="C85" i="66"/>
  <c r="J8" i="71"/>
  <c r="C106" i="66"/>
  <c r="F8" i="53"/>
  <c r="D8" i="53"/>
  <c r="D20" i="71"/>
  <c r="B19" i="53"/>
  <c r="C94" i="66"/>
  <c r="C107" i="66"/>
  <c r="F19" i="71"/>
  <c r="D19" i="53"/>
  <c r="C83" i="66"/>
  <c r="F13" i="53"/>
  <c r="F14" i="53"/>
  <c r="J13" i="71"/>
  <c r="J14" i="71"/>
  <c r="H20" i="53"/>
  <c r="H19" i="71"/>
  <c r="C78" i="66"/>
  <c r="B20" i="53"/>
  <c r="H8" i="71"/>
  <c r="C101" i="66"/>
  <c r="J20" i="53"/>
  <c r="J13" i="53"/>
  <c r="J14" i="53"/>
  <c r="B7" i="53"/>
  <c r="D7" i="53"/>
  <c r="H19" i="53"/>
  <c r="O3" i="66"/>
  <c r="D13" i="53"/>
  <c r="D14" i="53"/>
  <c r="B8" i="53"/>
  <c r="F20" i="53"/>
  <c r="B7" i="71"/>
  <c r="B8" i="71"/>
  <c r="C112" i="66"/>
  <c r="B13" i="53"/>
  <c r="B14" i="53"/>
  <c r="J19" i="71"/>
  <c r="D8" i="71"/>
  <c r="C88" i="66"/>
</calcChain>
</file>

<file path=xl/sharedStrings.xml><?xml version="1.0" encoding="utf-8"?>
<sst xmlns="http://schemas.openxmlformats.org/spreadsheetml/2006/main" count="1870" uniqueCount="1116">
  <si>
    <t>ITEM NO</t>
  </si>
  <si>
    <t>PAYMENT REFERS</t>
  </si>
  <si>
    <t>SHORT DESCRIPTION</t>
  </si>
  <si>
    <t>UNIT</t>
  </si>
  <si>
    <t>QUANTITY</t>
  </si>
  <si>
    <t>R</t>
  </si>
  <si>
    <t>Sum</t>
  </si>
  <si>
    <t>Labour</t>
  </si>
  <si>
    <t>%</t>
  </si>
  <si>
    <t>m</t>
  </si>
  <si>
    <t>ITEM        NO</t>
  </si>
  <si>
    <t>CLEAR SITE</t>
  </si>
  <si>
    <t>SUMMARY OF SCHEDULE OF QUANTITIES</t>
  </si>
  <si>
    <t>SECTION</t>
  </si>
  <si>
    <t>DESCRIPTION</t>
  </si>
  <si>
    <t>TOTAL</t>
  </si>
  <si>
    <t>PRELIMINARY AND GENERAL</t>
  </si>
  <si>
    <t>TOTAL FOR SCHEDULE OF QUANTITIES</t>
  </si>
  <si>
    <t>BEDDING QUANTITIES</t>
  </si>
  <si>
    <t>Class B (Concrete and vitrified clay)</t>
  </si>
  <si>
    <t>Length of pipe(m)</t>
  </si>
  <si>
    <t>Diameter(mm)</t>
  </si>
  <si>
    <t>(100mm bed,300mm sa)</t>
  </si>
  <si>
    <t>(dia/4 bed,300mm sa)</t>
  </si>
  <si>
    <t>(dia/4 bed,400mm sa)</t>
  </si>
  <si>
    <t>(200mm bed,400mm sa)</t>
  </si>
  <si>
    <t>(200mm bed,500mm sa)</t>
  </si>
  <si>
    <t>For 0 to 400 diam</t>
  </si>
  <si>
    <t>For 401 to 700 diam</t>
  </si>
  <si>
    <t>For 701 to 800 diam</t>
  </si>
  <si>
    <t>For 801 to 1000 diam</t>
  </si>
  <si>
    <t>For 1001 to 2000 diam</t>
  </si>
  <si>
    <t>Granular cradle(m3)</t>
  </si>
  <si>
    <t>Fill Blanket(m3)</t>
  </si>
  <si>
    <t>Fill Blanket</t>
  </si>
  <si>
    <t>Class C (Steel)</t>
  </si>
  <si>
    <t>(100mmbed,400mm sa)</t>
  </si>
  <si>
    <t>(dia/8 bed,400mm sa)</t>
  </si>
  <si>
    <t>(dia/8 bed,500mm sa)</t>
  </si>
  <si>
    <t>For 0 to 700 diam</t>
  </si>
  <si>
    <t>For 1001 to 1600 diam</t>
  </si>
  <si>
    <t>For 1601 to 20000 diam</t>
  </si>
  <si>
    <t>Flexible Pipe</t>
  </si>
  <si>
    <t>(dia/4bed,300mm sa)</t>
  </si>
  <si>
    <t>(200 bed,400mm sa)</t>
  </si>
  <si>
    <t>For 1001 to 20000 diam</t>
  </si>
  <si>
    <t>TOTAL CARRIED FORWARD</t>
  </si>
  <si>
    <t>TOTAL BROUGHT FORWARD</t>
  </si>
  <si>
    <t>hr</t>
  </si>
  <si>
    <t>Clear and grub site and remove any obstruction that may occur and spoil to designated site.  Only areas indicated in writing by Engineer must be cleared:</t>
  </si>
  <si>
    <t>ITEM</t>
  </si>
  <si>
    <t>Formulae</t>
  </si>
  <si>
    <t xml:space="preserve">Cylinder Volume  </t>
  </si>
  <si>
    <r>
      <t>V=πr</t>
    </r>
    <r>
      <rPr>
        <i/>
        <vertAlign val="superscript"/>
        <sz val="10"/>
        <rFont val="Arial"/>
        <family val="2"/>
      </rPr>
      <t>2</t>
    </r>
    <r>
      <rPr>
        <i/>
        <sz val="10"/>
        <rFont val="Arial"/>
        <family val="2"/>
      </rPr>
      <t xml:space="preserve">h </t>
    </r>
  </si>
  <si>
    <t>PORTION A (Cylindrical Portion)</t>
  </si>
  <si>
    <t xml:space="preserve">Dome Cap Volume  </t>
  </si>
  <si>
    <t>where a = Radius</t>
  </si>
  <si>
    <r>
      <t>(1/3)πh</t>
    </r>
    <r>
      <rPr>
        <i/>
        <vertAlign val="superscript"/>
        <sz val="11"/>
        <color theme="1"/>
        <rFont val="Calibri"/>
        <family val="2"/>
        <scheme val="minor"/>
      </rPr>
      <t>2</t>
    </r>
    <r>
      <rPr>
        <i/>
        <sz val="11"/>
        <color theme="1"/>
        <rFont val="Calibri"/>
        <family val="2"/>
        <scheme val="minor"/>
      </rPr>
      <t>(3r-h)</t>
    </r>
  </si>
  <si>
    <t>Water Tower Outer Wall Dia.</t>
  </si>
  <si>
    <t xml:space="preserve">Measured from .DWG </t>
  </si>
  <si>
    <t xml:space="preserve">Conical Volume </t>
  </si>
  <si>
    <r>
      <t>V=1/3πh(a</t>
    </r>
    <r>
      <rPr>
        <i/>
        <vertAlign val="superscript"/>
        <sz val="11"/>
        <color theme="1"/>
        <rFont val="Calibri"/>
        <family val="2"/>
        <scheme val="minor"/>
      </rPr>
      <t>2</t>
    </r>
    <r>
      <rPr>
        <i/>
        <sz val="10"/>
        <rFont val="Arial"/>
        <family val="2"/>
      </rPr>
      <t>+ab+b</t>
    </r>
    <r>
      <rPr>
        <i/>
        <vertAlign val="superscript"/>
        <sz val="11"/>
        <color theme="1"/>
        <rFont val="Calibri"/>
        <family val="2"/>
        <scheme val="minor"/>
      </rPr>
      <t>2</t>
    </r>
    <r>
      <rPr>
        <i/>
        <sz val="10"/>
        <rFont val="Arial"/>
        <family val="2"/>
      </rPr>
      <t>) where a = Upper Radii and b = lower radii)</t>
    </r>
  </si>
  <si>
    <t>Water Tower Inner Wall Dia.</t>
  </si>
  <si>
    <t>Surface Area Cone</t>
  </si>
  <si>
    <t>A=π(a+b)l  where a = Upper Radii and b = lower radii)</t>
  </si>
  <si>
    <t>Water Tower Outer Wall Radius</t>
  </si>
  <si>
    <t>Surface Area Dome</t>
  </si>
  <si>
    <t>A=2πrh</t>
  </si>
  <si>
    <t>Water Tower Inner Wall Radius</t>
  </si>
  <si>
    <t xml:space="preserve">Surface area Cylinder </t>
  </si>
  <si>
    <t>Water Tower Wall Thickness</t>
  </si>
  <si>
    <t>Area Circle</t>
  </si>
  <si>
    <r>
      <t>A=πr</t>
    </r>
    <r>
      <rPr>
        <i/>
        <vertAlign val="superscript"/>
        <sz val="11"/>
        <color theme="1"/>
        <rFont val="Calibri"/>
        <family val="2"/>
        <scheme val="minor"/>
      </rPr>
      <t>2</t>
    </r>
  </si>
  <si>
    <t>Circumference of Water Tower Outer Wall</t>
  </si>
  <si>
    <t>Circumference of Water Tower Inner  Wall</t>
  </si>
  <si>
    <t>Height (Portion A Only)</t>
  </si>
  <si>
    <t>Height from WL (+35.10) to 45 deg Point</t>
  </si>
  <si>
    <t>Water Tower Wall Height</t>
  </si>
  <si>
    <t>Full Height of cylindrical portion of Water Tower</t>
  </si>
  <si>
    <t>PORTION B (Conical Portion)</t>
  </si>
  <si>
    <t>Area in Cross Section</t>
  </si>
  <si>
    <r>
      <t>m</t>
    </r>
    <r>
      <rPr>
        <vertAlign val="superscript"/>
        <sz val="11"/>
        <color theme="1"/>
        <rFont val="Calibri"/>
        <family val="2"/>
        <scheme val="minor"/>
      </rPr>
      <t>2</t>
    </r>
  </si>
  <si>
    <t>Area in section obtained from the .dwg</t>
  </si>
  <si>
    <t>Height (Portion B Only)</t>
  </si>
  <si>
    <t>Upper Diameter</t>
  </si>
  <si>
    <t>Lower Diameter</t>
  </si>
  <si>
    <t>Upper Radius</t>
  </si>
  <si>
    <t>Lower Radius</t>
  </si>
  <si>
    <t>Cone Staircase Upper Radius</t>
  </si>
  <si>
    <t>Radius from centre of staircase to Outer Wall of staircase</t>
  </si>
  <si>
    <t>Cone Staircase Lower Radius</t>
  </si>
  <si>
    <t>Cone Staircase Height</t>
  </si>
  <si>
    <t>Upper Staircase Outer Dia.</t>
  </si>
  <si>
    <t>Upper Staircase Inner Dia.</t>
  </si>
  <si>
    <t>Upper Staircase Outer Radius</t>
  </si>
  <si>
    <t>Upper Staircase Inner Radius</t>
  </si>
  <si>
    <t>Upper Staircase Wall Thickness</t>
  </si>
  <si>
    <t>Circumference of Upper Staircase Outer Wall</t>
  </si>
  <si>
    <t>Circumference of Upper Staircase Inner Wall</t>
  </si>
  <si>
    <t>Upper Staircase Full Height</t>
  </si>
  <si>
    <t>Conical Staircase Height</t>
  </si>
  <si>
    <t>Lower Staircase Outer Dia.</t>
  </si>
  <si>
    <t>Lower Staircase Inner Dia.</t>
  </si>
  <si>
    <t>Lower Staircase Outer Radius</t>
  </si>
  <si>
    <t>Lower Staircase Inner Radius</t>
  </si>
  <si>
    <t>Lower Staircase Wall Thickness</t>
  </si>
  <si>
    <t>Lower Staircase Full Height</t>
  </si>
  <si>
    <t>Circumference of Lower Staircase Outer Wall</t>
  </si>
  <si>
    <t>Circumference of Lower Staircase Inner Wall</t>
  </si>
  <si>
    <t>Dome Roof Thickness</t>
  </si>
  <si>
    <t>Tapers from 0.300m to 0.125m</t>
  </si>
  <si>
    <t>Dome Outer Height</t>
  </si>
  <si>
    <t xml:space="preserve">Dome Inner Height </t>
  </si>
  <si>
    <t xml:space="preserve">Dome Outer Dia. </t>
  </si>
  <si>
    <t>Dome Inner Dia.</t>
  </si>
  <si>
    <t>Dome Outer Radius</t>
  </si>
  <si>
    <t>Dome Inner Radius</t>
  </si>
  <si>
    <t>WATER VOLUME CAPACITY</t>
  </si>
  <si>
    <t>Portion A Water Volume</t>
  </si>
  <si>
    <r>
      <t>m</t>
    </r>
    <r>
      <rPr>
        <vertAlign val="superscript"/>
        <sz val="11"/>
        <color theme="1"/>
        <rFont val="Calibri"/>
        <family val="2"/>
        <scheme val="minor"/>
      </rPr>
      <t>3</t>
    </r>
  </si>
  <si>
    <t>Volume of Water Tower Inner Wall - Volume of Upper Staircase Outer Wall</t>
  </si>
  <si>
    <t>Portion B Water Volume</t>
  </si>
  <si>
    <t>Cone Volume of Portion B - Cylindrical Staircase Outer Wall of Portion B - Conical Volume of Staircse of Portion B</t>
  </si>
  <si>
    <t>Water Tower Total WATER Volume</t>
  </si>
  <si>
    <r>
      <t>m</t>
    </r>
    <r>
      <rPr>
        <b/>
        <vertAlign val="superscript"/>
        <sz val="11"/>
        <color theme="1"/>
        <rFont val="Calibri"/>
        <family val="2"/>
        <scheme val="minor"/>
      </rPr>
      <t>3</t>
    </r>
  </si>
  <si>
    <t>Total Volume of Water Capacity up to WL = +35.10</t>
  </si>
  <si>
    <t>kl</t>
  </si>
  <si>
    <t>Base Height</t>
  </si>
  <si>
    <t>Lower Staircase Base Diameter</t>
  </si>
  <si>
    <t>Lower Staircase Base Radius</t>
  </si>
  <si>
    <t>Lower Staircase Base Height</t>
  </si>
  <si>
    <t>BLINDING CONCRETE VOLUME</t>
  </si>
  <si>
    <t xml:space="preserve">125mm Blinding Concrete </t>
  </si>
  <si>
    <t>Total Blinding Concrete Volume</t>
  </si>
  <si>
    <t>CONCRETE VOLUME</t>
  </si>
  <si>
    <t>Concrete Base</t>
  </si>
  <si>
    <t>Lower Staircase Base (0.6m High)</t>
  </si>
  <si>
    <t>Lower Staircase Wall Volume</t>
  </si>
  <si>
    <t>26m = Lower Staircase Height</t>
  </si>
  <si>
    <t>Lower Staircase Platform Volume</t>
  </si>
  <si>
    <t>Upper Staircase Wall Volume</t>
  </si>
  <si>
    <t>11.2m = Upper Staircase Height</t>
  </si>
  <si>
    <t>Upper Staircase Platform Volume</t>
  </si>
  <si>
    <t>Conical Staircase Wall Volume Upper Portion</t>
  </si>
  <si>
    <t>Measured from .dwg:
Height = 0.729m
Outer Radii: a = 1.831m b = 2.6m
Inner  Radii: a = 1.4m b = 1.9671m</t>
  </si>
  <si>
    <t>Conical Staircase Wall Volume Lower Portion</t>
  </si>
  <si>
    <t>Measured from .dwg:
Height = 1.071m
Outer Radii: a = 3.1m b = 4.1341m
Inner  Radii: a = 1.9671m b = 2.8m</t>
  </si>
  <si>
    <t>Cylindrical Water Tower Wall (Portion A)</t>
  </si>
  <si>
    <t>Conical Water Tower Wall (Portion B)</t>
  </si>
  <si>
    <t>Measured from .dwg:
Height = 5.930m
Outer Radii: a = 4.1341m b = 9.7m
Inner  Radii: a = 3.4m b = 9.4m</t>
  </si>
  <si>
    <t>Dome Roof volume</t>
  </si>
  <si>
    <t>Spiral Staircase Volume</t>
  </si>
  <si>
    <t>TBC - Concrete or steel?</t>
  </si>
  <si>
    <t>Total Concrete Volume</t>
  </si>
  <si>
    <t>SURFACE AREA</t>
  </si>
  <si>
    <t>Dome Outside</t>
  </si>
  <si>
    <t>Dome Inside</t>
  </si>
  <si>
    <t>Cylindrical Water Tower Wall Outside</t>
  </si>
  <si>
    <t>Cylindrical Water Tower Wall Inside</t>
  </si>
  <si>
    <t>Conical Water Tower Wall Outside</t>
  </si>
  <si>
    <t>l = 9.5009m</t>
  </si>
  <si>
    <t>Conical Water Tower Wall Inside</t>
  </si>
  <si>
    <t>l = 8.4354m</t>
  </si>
  <si>
    <t>Conical Water Tower Horizontal Lip</t>
  </si>
  <si>
    <t>Outer Radius of Lip = 3.4m; Inner Radius of Lip = 2.6m</t>
  </si>
  <si>
    <t xml:space="preserve">Upper Staircase Outer Wall </t>
  </si>
  <si>
    <t>Upper Staircase Inner Wall</t>
  </si>
  <si>
    <t>Lower Staircase Outer Wall</t>
  </si>
  <si>
    <t>Lower Staircase Inner Wall</t>
  </si>
  <si>
    <t>Lower Staircase Base Outer</t>
  </si>
  <si>
    <t xml:space="preserve">Lower Staircase Base Top </t>
  </si>
  <si>
    <t>Conical Staircase Outside</t>
  </si>
  <si>
    <t>l = 1.2403m</t>
  </si>
  <si>
    <t>Conical Staircase Inside</t>
  </si>
  <si>
    <t>l = 2.2804m</t>
  </si>
  <si>
    <t>Lower Staircase Floor</t>
  </si>
  <si>
    <t>Total Surface Area</t>
  </si>
  <si>
    <t>narrow width on dome outside</t>
  </si>
  <si>
    <t>Total Base excavation</t>
  </si>
  <si>
    <t>m3</t>
  </si>
  <si>
    <t>Valve Chamber excavation</t>
  </si>
  <si>
    <t>Scour box excavation</t>
  </si>
  <si>
    <t>m2</t>
  </si>
  <si>
    <t>TOTAL FOR TENDER (FORWARD TO THE FORM OF TENDER)</t>
  </si>
  <si>
    <t>No.</t>
  </si>
  <si>
    <t>Base Length</t>
  </si>
  <si>
    <t>Base Width</t>
  </si>
  <si>
    <t>Blinding Layer Length</t>
  </si>
  <si>
    <t>Blinding Layer Width</t>
  </si>
  <si>
    <t>Blinding Layer thickness</t>
  </si>
  <si>
    <t>Guard house</t>
  </si>
  <si>
    <t>Length</t>
  </si>
  <si>
    <t>Width</t>
  </si>
  <si>
    <t>sewer line length</t>
  </si>
  <si>
    <t>Paving area</t>
  </si>
  <si>
    <t>measrued from C3d</t>
  </si>
  <si>
    <t>Pipe Length</t>
  </si>
  <si>
    <t>650mm supply</t>
  </si>
  <si>
    <t>400mm at reservoir</t>
  </si>
  <si>
    <t xml:space="preserve">550mm </t>
  </si>
  <si>
    <t>total</t>
  </si>
  <si>
    <t>base height</t>
  </si>
  <si>
    <t>wall height</t>
  </si>
  <si>
    <t>length</t>
  </si>
  <si>
    <t>wall t</t>
  </si>
  <si>
    <t>width</t>
  </si>
  <si>
    <t>sewer</t>
  </si>
  <si>
    <t>all steel pipes</t>
  </si>
  <si>
    <t>0m-1m</t>
  </si>
  <si>
    <t>1m-2m</t>
  </si>
  <si>
    <t>2m-3m</t>
  </si>
  <si>
    <t>Sewer</t>
  </si>
  <si>
    <t>Electrical from Connection to Main DB</t>
  </si>
  <si>
    <t>Telemetry sleeves</t>
  </si>
  <si>
    <t>Estimated from site layout + Risk</t>
  </si>
  <si>
    <t>Measrued from Site layout</t>
  </si>
  <si>
    <t>Site Clearance - Measured from CAD</t>
  </si>
  <si>
    <t>Blinding area</t>
  </si>
  <si>
    <t>Measrued from CAD</t>
  </si>
  <si>
    <t>Wall height</t>
  </si>
  <si>
    <t>Total Height</t>
  </si>
  <si>
    <t>Brick wall height</t>
  </si>
  <si>
    <t>Valve room - Length</t>
  </si>
  <si>
    <t>Total</t>
  </si>
  <si>
    <t>0.00m = Platform Thickness</t>
  </si>
  <si>
    <t>Base thickness</t>
  </si>
  <si>
    <t>On top of base</t>
  </si>
  <si>
    <t>measured on Google earth</t>
  </si>
  <si>
    <t>overflow/scour box</t>
  </si>
  <si>
    <t>walkway fwk on top of internal walls</t>
  </si>
  <si>
    <t>Tower base wood float</t>
  </si>
  <si>
    <t>Item No</t>
  </si>
  <si>
    <t>Quantity</t>
  </si>
  <si>
    <t>Description</t>
  </si>
  <si>
    <t>BENDS</t>
  </si>
  <si>
    <t>VALVES</t>
  </si>
  <si>
    <t>CUT LENGTHS</t>
  </si>
  <si>
    <t>REDUCERS</t>
  </si>
  <si>
    <t>GENERAL</t>
  </si>
  <si>
    <t>90 deg</t>
  </si>
  <si>
    <t>SS 650mm dia</t>
  </si>
  <si>
    <t>45 deg</t>
  </si>
  <si>
    <t>SS 550mm dia</t>
  </si>
  <si>
    <t>43.5 deg</t>
  </si>
  <si>
    <t>SS 250mm dia</t>
  </si>
  <si>
    <t>See GENERAL</t>
  </si>
  <si>
    <t>SS 200mm dia</t>
  </si>
  <si>
    <t>MS 650mm dia</t>
  </si>
  <si>
    <t>47.83 deg</t>
  </si>
  <si>
    <t>MS 550mm dia</t>
  </si>
  <si>
    <t>55 deg</t>
  </si>
  <si>
    <t>MS 250mm dia</t>
  </si>
  <si>
    <t>250 by 200 reducing tee</t>
  </si>
  <si>
    <t>90 and 100</t>
  </si>
  <si>
    <t>200mm Gate valve</t>
  </si>
  <si>
    <t>400mm gate valve</t>
  </si>
  <si>
    <t>400mm combination control valve</t>
  </si>
  <si>
    <t>250mm combi control valve</t>
  </si>
  <si>
    <t>250mm NRV</t>
  </si>
  <si>
    <t>1000 to 750</t>
  </si>
  <si>
    <t>ecc</t>
  </si>
  <si>
    <t xml:space="preserve">750 to 500 </t>
  </si>
  <si>
    <t xml:space="preserve">500 to 300 </t>
  </si>
  <si>
    <t>300 to 250</t>
  </si>
  <si>
    <t>650 to 400</t>
  </si>
  <si>
    <t>con</t>
  </si>
  <si>
    <t>550 to 400</t>
  </si>
  <si>
    <t>con ff</t>
  </si>
  <si>
    <t>400 to 350</t>
  </si>
  <si>
    <t xml:space="preserve">400 to 250 </t>
  </si>
  <si>
    <t>350 to 250</t>
  </si>
  <si>
    <t>pf</t>
  </si>
  <si>
    <t>puddle flange</t>
  </si>
  <si>
    <t>eccentric</t>
  </si>
  <si>
    <t>concentric</t>
  </si>
  <si>
    <t>ff</t>
  </si>
  <si>
    <t>fully flanged</t>
  </si>
  <si>
    <t>nrv</t>
  </si>
  <si>
    <t>non return valve</t>
  </si>
  <si>
    <t>oef</t>
  </si>
  <si>
    <t>one end flanged</t>
  </si>
  <si>
    <t>bef</t>
  </si>
  <si>
    <t>both ends flanged</t>
  </si>
  <si>
    <t>SS 650, pf</t>
  </si>
  <si>
    <t>SS 550, pf, oef</t>
  </si>
  <si>
    <t>SS 250, pf</t>
  </si>
  <si>
    <t>SS 200 pf, oef</t>
  </si>
  <si>
    <t>MS 650 , pf, ff</t>
  </si>
  <si>
    <t>MS 550, pf, ff</t>
  </si>
  <si>
    <t>MS 400 ,ff, tee, 505 spool</t>
  </si>
  <si>
    <t>ms 550, s-bend 45 deg</t>
  </si>
  <si>
    <t>MS 650,ff, s-bend 45 deg</t>
  </si>
  <si>
    <t>ms 650 blind flange</t>
  </si>
  <si>
    <t>ms 550 pf, ff</t>
  </si>
  <si>
    <t>ms 550 by 300 tee</t>
  </si>
  <si>
    <t>ms 550 blind flange</t>
  </si>
  <si>
    <t>ms 300 blind flange</t>
  </si>
  <si>
    <t>ms 650 long radius bend</t>
  </si>
  <si>
    <t>ms 550 bef</t>
  </si>
  <si>
    <t>ms 550 oef</t>
  </si>
  <si>
    <t>ms 400 bef</t>
  </si>
  <si>
    <t>ms 350 bef</t>
  </si>
  <si>
    <t>ms 250 bef</t>
  </si>
  <si>
    <t>ms 250 oef</t>
  </si>
  <si>
    <t>ms 150bef</t>
  </si>
  <si>
    <t>ms 500 equal t</t>
  </si>
  <si>
    <t>ms 400 equal t</t>
  </si>
  <si>
    <t>350 by 250 reducing t</t>
  </si>
  <si>
    <t>400 by 250 sweeping tee</t>
  </si>
  <si>
    <t>ss 650 oef</t>
  </si>
  <si>
    <t>ss 650 bef</t>
  </si>
  <si>
    <t>ss650 oef</t>
  </si>
  <si>
    <t>ss550 oef</t>
  </si>
  <si>
    <t>ss550 bef</t>
  </si>
  <si>
    <t>ss750</t>
  </si>
  <si>
    <t>ss350 oef</t>
  </si>
  <si>
    <t>ss250 bef</t>
  </si>
  <si>
    <t>ss250 oef</t>
  </si>
  <si>
    <t>ss250oef</t>
  </si>
  <si>
    <t>ss200oef</t>
  </si>
  <si>
    <t>ss200</t>
  </si>
  <si>
    <t>ss200 bef</t>
  </si>
  <si>
    <t>ms650 oef</t>
  </si>
  <si>
    <t>ms650 bevelled</t>
  </si>
  <si>
    <t>ms400 bef</t>
  </si>
  <si>
    <t>ms550ff</t>
  </si>
  <si>
    <t>ms550 ff</t>
  </si>
  <si>
    <t>ADD 15 % VAT</t>
  </si>
  <si>
    <t>MISCELLANEOUS</t>
  </si>
  <si>
    <t>SECTION 2:  DAYWORKS, PROVISIONAL SUMS AND PRIME COST ITEMS</t>
  </si>
  <si>
    <t>DAYWORKS</t>
  </si>
  <si>
    <t>2.1.1</t>
  </si>
  <si>
    <t>Allow for total remuneration paid to workers</t>
  </si>
  <si>
    <t>Prov Sum</t>
  </si>
  <si>
    <t>2.1.2</t>
  </si>
  <si>
    <t>Overheads, charges and profit on 2.1.1 above</t>
  </si>
  <si>
    <t>2.1.3</t>
  </si>
  <si>
    <t>Team Leader / charge hand</t>
  </si>
  <si>
    <t>2.1.4</t>
  </si>
  <si>
    <t>Artisan</t>
  </si>
  <si>
    <t>2.1.5</t>
  </si>
  <si>
    <t>Skilled</t>
  </si>
  <si>
    <t>2.1.6</t>
  </si>
  <si>
    <t>Semi-skilled</t>
  </si>
  <si>
    <t>2.1.7</t>
  </si>
  <si>
    <t>Unskilled</t>
  </si>
  <si>
    <t>Materials</t>
  </si>
  <si>
    <t>2.1.8</t>
  </si>
  <si>
    <t>Net cost of goods or materials</t>
  </si>
  <si>
    <t>2.1.9</t>
  </si>
  <si>
    <t>Contractors own Plant</t>
  </si>
  <si>
    <t>2.1.10</t>
  </si>
  <si>
    <t>Allow for all-inclusive cost of using Contractor's own plant on site.</t>
  </si>
  <si>
    <t>Plant hired by the Contractor</t>
  </si>
  <si>
    <t>2.1.11</t>
  </si>
  <si>
    <t>Net cost of hired plant</t>
  </si>
  <si>
    <t>2.1.12</t>
  </si>
  <si>
    <t>Overheads, charges and profit on 2.1.11 above</t>
  </si>
  <si>
    <t>Survey Beacons/Pegs</t>
  </si>
  <si>
    <t>2.1.13</t>
  </si>
  <si>
    <t>Search for, record, reference and protect survey stations, bench marks, erf boundary pegs and other reference pegs and expose on completion of works</t>
  </si>
  <si>
    <t>SUMS STATED PROVISIONALLY BY THE ENGINEER</t>
  </si>
  <si>
    <t>Engineer</t>
  </si>
  <si>
    <t>2.2.3</t>
  </si>
  <si>
    <t>2.2.4</t>
  </si>
  <si>
    <t>2.2.5</t>
  </si>
  <si>
    <t>2.2.6</t>
  </si>
  <si>
    <t>2.2.7</t>
  </si>
  <si>
    <t>2.2.8</t>
  </si>
  <si>
    <t>2.2.9</t>
  </si>
  <si>
    <t>Equipment for the Employers Agent Representative and their assistant for the duration of the contract</t>
  </si>
  <si>
    <t>2.2.10</t>
  </si>
  <si>
    <t>2.2.11</t>
  </si>
  <si>
    <t>2.2.12</t>
  </si>
  <si>
    <t>Survey</t>
  </si>
  <si>
    <t>2.2.13</t>
  </si>
  <si>
    <t>Ad-hoc topographical survey as requested by the Engineer during the contract</t>
  </si>
  <si>
    <t>2.2.14</t>
  </si>
  <si>
    <t>Community Liason Officer and Consultant</t>
  </si>
  <si>
    <t>Training</t>
  </si>
  <si>
    <t>Re-vegetation</t>
  </si>
  <si>
    <t>Re-vegetation of the site</t>
  </si>
  <si>
    <t>Pipework</t>
  </si>
  <si>
    <t>Control Testing</t>
  </si>
  <si>
    <t>Acceptance Control Testing</t>
  </si>
  <si>
    <t xml:space="preserve">Connection to existing / proposed pipework </t>
  </si>
  <si>
    <t>2.3.1</t>
  </si>
  <si>
    <t>2.2.1</t>
  </si>
  <si>
    <t>2.2.2</t>
  </si>
  <si>
    <t>Overheads, charges and profit on 2.2.1 above</t>
  </si>
  <si>
    <t>SECTION 1:</t>
  </si>
  <si>
    <t>SECTION 2:</t>
  </si>
  <si>
    <t>SECTION 3:</t>
  </si>
  <si>
    <t>SECTION 4:</t>
  </si>
  <si>
    <t>SECTION 5:</t>
  </si>
  <si>
    <t>SECTION 6:</t>
  </si>
  <si>
    <t>SECTION 9:</t>
  </si>
  <si>
    <t xml:space="preserve">ADD 10% CONTINGENCIES </t>
  </si>
  <si>
    <t>SUB-TOTAL</t>
  </si>
  <si>
    <t>RATE            (R)</t>
  </si>
  <si>
    <t>AMOUNT           (R)</t>
  </si>
  <si>
    <t>TOTAL FOR SECTION 2 CARRIED FORWARD TO SUMMARY</t>
  </si>
  <si>
    <t>hr.</t>
  </si>
  <si>
    <t>Plant and equipment</t>
  </si>
  <si>
    <t>(a) Tractor loader backhoe (TLB)</t>
  </si>
  <si>
    <t>(i) Tractor Loader Backhoe (Bigger than 45kW but smaller than 70kW)</t>
  </si>
  <si>
    <t>(b) Crawler Excavators</t>
  </si>
  <si>
    <t>(i) Smaller than 93kW (small)</t>
  </si>
  <si>
    <t>(ii) Bigger than 93kW but smaller than 200kW ( Medium)</t>
  </si>
  <si>
    <t>(c) Tipper Trucks</t>
  </si>
  <si>
    <t>(i) Tipper trucks (3m³) Small</t>
  </si>
  <si>
    <t>(ii) Tipper trucks (5m³) Medium</t>
  </si>
  <si>
    <t>(iii) Tipper trucks (10m³) Large</t>
  </si>
  <si>
    <t>(d) Flat Bed Trucks</t>
  </si>
  <si>
    <t>(i) Flat bed 5t capacity</t>
  </si>
  <si>
    <t>(ii) Flat bed 7t capacity</t>
  </si>
  <si>
    <t>(e) LDV</t>
  </si>
  <si>
    <t xml:space="preserve"> (i) 1t Pick-up</t>
  </si>
  <si>
    <t>(f) Mobile Crane 5t at 3m radius</t>
  </si>
  <si>
    <t>(g) Walk behind vibrating rollers</t>
  </si>
  <si>
    <t>(i) Model - Bomag 60 or similar  (small)</t>
  </si>
  <si>
    <t>(ii) Model - Bomag 76 or similar  (medium)</t>
  </si>
  <si>
    <t>(iii) Model - Bomag 90 or similar</t>
  </si>
  <si>
    <t>Technician</t>
  </si>
  <si>
    <t>Foreman</t>
  </si>
  <si>
    <t>Driver (LDV,machine, trucks, etc.)</t>
  </si>
  <si>
    <t>Certified Blaster</t>
  </si>
  <si>
    <t>Steel fixer</t>
  </si>
  <si>
    <t>Concretor</t>
  </si>
  <si>
    <t>Charge hand</t>
  </si>
  <si>
    <t>Security guard</t>
  </si>
  <si>
    <t>(h) Plate compactors</t>
  </si>
  <si>
    <t>(i) Vipac or similar</t>
  </si>
  <si>
    <t>(i) Rammers</t>
  </si>
  <si>
    <t>(i) Model - Wacker or similar</t>
  </si>
  <si>
    <t>(j) Concrete mixers</t>
  </si>
  <si>
    <t>(i) Volume 100 litre wet (small, towable)</t>
  </si>
  <si>
    <t>(ii) Volume 175 litre wet (medium)</t>
  </si>
  <si>
    <t>(iii) Volume 250 litre wet (large)</t>
  </si>
  <si>
    <t>(k) Diesel compressors including hoses and tools</t>
  </si>
  <si>
    <t>(i) Capacity smaller than 200 cfm (small)</t>
  </si>
  <si>
    <t>(ii) Capacity bigger than 200 cfm smaller than 400 cfm (medium)</t>
  </si>
  <si>
    <t>(iii) Capacity bigger than 400 cfm (large)</t>
  </si>
  <si>
    <t xml:space="preserve">            </t>
  </si>
  <si>
    <t>(l) Waterpump</t>
  </si>
  <si>
    <t>(i) Capacity smaller than 400 litre/min (medium)</t>
  </si>
  <si>
    <t xml:space="preserve">(ii) Capacity bigger than 400 but smaller than 600 litre/min (medium) </t>
  </si>
  <si>
    <t>(iii) Capacity bigger than 600 but smaller then 1 100 litre/sec (large)</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</si>
  <si>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</si>
  <si>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</si>
  <si>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</si>
  <si>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</si>
  <si>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</si>
  <si>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</si>
  <si>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</si>
  <si>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</si>
  <si>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</si>
  <si>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</si>
  <si>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</si>
  <si>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</si>
  <si>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</si>
  <si>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</si>
  <si>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</si>
  <si>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</si>
  <si>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</si>
  <si>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</si>
  <si>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</si>
  <si>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</si>
  <si>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</si>
  <si>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</si>
  <si>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</si>
  <si>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</si>
  <si>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</si>
  <si>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</si>
  <si>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</si>
  <si>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</si>
  <si>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</si>
  <si>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</si>
  <si>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</si>
  <si>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</si>
  <si>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</si>
  <si>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</si>
  <si>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</si>
  <si>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3.1</t>
  </si>
  <si>
    <t>TOTAL FOR SECTION 3 CARRIED FORWARD TO SUMMARY</t>
  </si>
  <si>
    <t>TOTAL FOR SECTION 4 CARRIED FORWARD TO SUMMARY</t>
  </si>
  <si>
    <t xml:space="preserve">SECTION 3: SITE CLEARANCE </t>
  </si>
  <si>
    <t>Overheads, charges and profit on 2.1.45 above</t>
  </si>
  <si>
    <t>2.1.49</t>
  </si>
  <si>
    <t>No</t>
  </si>
  <si>
    <t>m³</t>
  </si>
  <si>
    <t>SITE INFRASTRUCTURE</t>
  </si>
  <si>
    <t>REINFORCEMENT</t>
  </si>
  <si>
    <t>Mild steel bars:</t>
  </si>
  <si>
    <t>t</t>
  </si>
  <si>
    <t>High-tensile steel bars average</t>
  </si>
  <si>
    <t>price:</t>
  </si>
  <si>
    <t>CONCRETE</t>
  </si>
  <si>
    <t>Strength concrete: 30 MPa/19 mm:</t>
  </si>
  <si>
    <t>PSD 8.3.2</t>
  </si>
  <si>
    <t>EXCAVATION</t>
  </si>
  <si>
    <t>Excavate to level in all materials and stockpile and maintain suitable material for future use for backfill or dispose as specified. Rate to include for selective removal of unsuitable material and compaction of base to 93% MOD AASHTO and allow at least 1000mm working space around structure:</t>
  </si>
  <si>
    <t>SECTION 9: SITE INFRASTRUCTURE</t>
  </si>
  <si>
    <t>GATE</t>
  </si>
  <si>
    <t>9.1</t>
  </si>
  <si>
    <t>9.1.1</t>
  </si>
  <si>
    <t>BOUNDARY WALL</t>
  </si>
  <si>
    <t>9.2</t>
  </si>
  <si>
    <t>6m long x 3m high galvanised mild steel powder coated and painted double swing gate on wheels swing opening inside including hinges, locking mechanism and lock</t>
  </si>
  <si>
    <t>9.1.2</t>
  </si>
  <si>
    <t>9.1.3</t>
  </si>
  <si>
    <t>9.1.4</t>
  </si>
  <si>
    <t>9.1.5</t>
  </si>
  <si>
    <t>9.2.1</t>
  </si>
  <si>
    <t>Sundries</t>
  </si>
  <si>
    <t>DAYWORKS, PROVISIONAL SUMS &amp; PRIME COST ITEMS</t>
  </si>
  <si>
    <t>Wall Foundation trenches</t>
  </si>
  <si>
    <t>Diameters 8 mm to 40 mm: average price for foundation</t>
  </si>
  <si>
    <t>Diameters 10 mm to 40 mm: average price as indicated on schedules for foundation</t>
  </si>
  <si>
    <t>Wall foundations</t>
  </si>
  <si>
    <r>
      <t>m</t>
    </r>
    <r>
      <rPr>
        <strike/>
        <vertAlign val="superscript"/>
        <sz val="10"/>
        <rFont val="Arial"/>
        <family val="2"/>
      </rPr>
      <t>2</t>
    </r>
  </si>
  <si>
    <t>230mm Facebrick wall on each face upto a height of 3m inclusive of piers</t>
  </si>
  <si>
    <t>MASONRY WALL</t>
  </si>
  <si>
    <t>SECURITY / GUARD HOUSE</t>
  </si>
  <si>
    <t>Construct guard house  as per drawing</t>
  </si>
  <si>
    <t>ELECTRIC FENCE</t>
  </si>
  <si>
    <t>8 Strand Electric fence inclusive of energiser and accessories</t>
  </si>
  <si>
    <t>9.5.6</t>
  </si>
  <si>
    <t>9.5.7</t>
  </si>
  <si>
    <t>9.5.8</t>
  </si>
  <si>
    <r>
      <t>m</t>
    </r>
    <r>
      <rPr>
        <vertAlign val="superscript"/>
        <sz val="9"/>
        <rFont val="Arial"/>
        <family val="2"/>
      </rPr>
      <t>3</t>
    </r>
  </si>
  <si>
    <r>
      <t>m</t>
    </r>
    <r>
      <rPr>
        <vertAlign val="superscript"/>
        <sz val="10"/>
        <rFont val="Arial"/>
        <family val="2"/>
      </rPr>
      <t>2</t>
    </r>
  </si>
  <si>
    <t xml:space="preserve">Finishing off of the site on completion of the </t>
  </si>
  <si>
    <t xml:space="preserve">works to the satisfaction of the Engineer,  </t>
  </si>
  <si>
    <t>including levelling off, disposal of surplus</t>
  </si>
  <si>
    <t>material, etc.</t>
  </si>
  <si>
    <t>SITE CLEARANCE</t>
  </si>
  <si>
    <t>TOTAL FOR SECTION 5 CARRIED FORWARD TO SUMMARY</t>
  </si>
  <si>
    <t>TOTAL FOR SECTION 6 CARRIED FORWARD TO SUMMARY</t>
  </si>
  <si>
    <t>SECTION 4: REMOVAL AND REPLACEMENT OF STEEL COLUMN BASES AND CORRODED STEEL BEAMS</t>
  </si>
  <si>
    <t>Removal and replacement of 80mm channel steel beam</t>
  </si>
  <si>
    <t>Steel work connections</t>
  </si>
  <si>
    <t>Removal and replacement of steel grated platform to gain access to corroded steel columns and beams</t>
  </si>
  <si>
    <t>Remove and replace support steel columns (length= 5m,size 100mm SHS to IPE 180,plate=160mmx160mm to 250x250x10mm)</t>
  </si>
  <si>
    <t>Remove L channel steel support column,Length= 1.51m,size= 75mm)</t>
  </si>
  <si>
    <t>Break and build new 25Mpa concrete base</t>
  </si>
  <si>
    <t>4.1.1</t>
  </si>
  <si>
    <t>4.1.2</t>
  </si>
  <si>
    <t>4.1.3</t>
  </si>
  <si>
    <t>4.1.4</t>
  </si>
  <si>
    <t>4.1.5</t>
  </si>
  <si>
    <t>4.1.6</t>
  </si>
  <si>
    <t>4.1.7</t>
  </si>
  <si>
    <t>4.1.8</t>
  </si>
  <si>
    <t>4.1.9</t>
  </si>
  <si>
    <t>4.1.10</t>
  </si>
  <si>
    <t>Removal and replacement of 160mm H channel steel beam to IPE 100</t>
  </si>
  <si>
    <t>SECTION 5: LEAKING SUMP</t>
  </si>
  <si>
    <t>Exceeding but not exceeding</t>
  </si>
  <si>
    <t>110mm Steel Pipe</t>
  </si>
  <si>
    <t>19mm Stone Aggregate</t>
  </si>
  <si>
    <t>Dump Rock</t>
  </si>
  <si>
    <t>Fine Soil</t>
  </si>
  <si>
    <t>SUBSOIL DRAINAGE</t>
  </si>
  <si>
    <t>STRUCTURE</t>
  </si>
  <si>
    <t>Form Work</t>
  </si>
  <si>
    <t>Mesh REF 395</t>
  </si>
  <si>
    <t>Supply and Install Cat ladder</t>
  </si>
  <si>
    <t>SECTION 6: STORMWWATER</t>
  </si>
  <si>
    <t>5.1.1</t>
  </si>
  <si>
    <t>5.1.2</t>
  </si>
  <si>
    <t>5.1.3</t>
  </si>
  <si>
    <t>5.1.4</t>
  </si>
  <si>
    <t>5.1.5</t>
  </si>
  <si>
    <t>5.1.6</t>
  </si>
  <si>
    <t>5.2.1</t>
  </si>
  <si>
    <t>5.2.2</t>
  </si>
  <si>
    <t>5.2.3</t>
  </si>
  <si>
    <t>5.2.4</t>
  </si>
  <si>
    <t>5.2.5</t>
  </si>
  <si>
    <t>5.2.6</t>
  </si>
  <si>
    <t>5.2.7</t>
  </si>
  <si>
    <t>3.1.1</t>
  </si>
  <si>
    <t>Tar cut &amp; remove</t>
  </si>
  <si>
    <t>Remove and replace Catladders (1,5m in length)</t>
  </si>
  <si>
    <t>5.1</t>
  </si>
  <si>
    <t>5.2</t>
  </si>
  <si>
    <t>600mm Diameter Concrete pipeline (Refer to drawing - CW-02 - REV 0)</t>
  </si>
  <si>
    <t>Reinforced Concrete Drainage Channel (600 X 600mm) Square Channel (Refer to drawing - CW -02 - REV 0)</t>
  </si>
  <si>
    <t>6.1</t>
  </si>
  <si>
    <t>6.2</t>
  </si>
  <si>
    <t>6.3</t>
  </si>
  <si>
    <t xml:space="preserve">Reinforced Concrete Manhole (Size 3500 X 1400 X 1200mm Depth) Refer to drawing - CW - 02 - REV 0 ) </t>
  </si>
  <si>
    <t>Repair of existing damaged concrete surface within the water sump using approved product as per JW specifications</t>
  </si>
  <si>
    <t>Swell Product for Sealing the repaired concrete Channel as per JW specifications</t>
  </si>
  <si>
    <t>110mm Non Return Valve</t>
  </si>
  <si>
    <t>Clear and remove old furniture from the laboratory</t>
  </si>
  <si>
    <t>Cold room</t>
  </si>
  <si>
    <t>Supply and install Sink with double hot/cold faucet drainage</t>
  </si>
  <si>
    <t>Kitchen</t>
  </si>
  <si>
    <t>Supply and install One double sink with hot/cold faucets</t>
  </si>
  <si>
    <t xml:space="preserve"> L1065CC with two doors and a shelf</t>
  </si>
  <si>
    <t xml:space="preserve">Supply and fit One cabinet underneath model </t>
  </si>
  <si>
    <t>Supply and deliver 1500x750x12mm worktops</t>
  </si>
  <si>
    <t xml:space="preserve">Supply and install D2: 1500x750x900 high wall bench </t>
  </si>
  <si>
    <t>Supply and fit with two 150mm deep drawers and two doors with a shelf</t>
  </si>
  <si>
    <t xml:space="preserve">Supply and install Three cabinets underneath model L1065CCDD </t>
  </si>
  <si>
    <t>Supply and install D1:5000x750x12mm worktop</t>
  </si>
  <si>
    <t xml:space="preserve">Bottle Wash Laboratory </t>
  </si>
  <si>
    <t xml:space="preserve">Supply and insatll Electrical power skirting with 3 sockets </t>
  </si>
  <si>
    <t>Supply and fit Polypropylene drainage with bottle trap</t>
  </si>
  <si>
    <t>Supply and install Sink with double hot/cold faucet and drainage</t>
  </si>
  <si>
    <t>Supply and install Two cabinets underneath model L1065CCDD with two 150 deep drawers and two doors with a shelf</t>
  </si>
  <si>
    <t>Supply and deliver 200x750x12mm worktops</t>
  </si>
  <si>
    <t xml:space="preserve">Supply and install Electrical power skirting with 3 sockets </t>
  </si>
  <si>
    <t xml:space="preserve">Supply and install Sink with double hot/cold faucet and drainage </t>
  </si>
  <si>
    <t>Supply and deliver 2000x750x12mm Worktops</t>
  </si>
  <si>
    <t xml:space="preserve">Supply and install Electrical power skirting with 6 sockets </t>
  </si>
  <si>
    <t>Supply and fit with two 150mm deep drawers;</t>
  </si>
  <si>
    <t xml:space="preserve">Supply and install One cabinet underneath model L1065CCDD </t>
  </si>
  <si>
    <t>Supply and install On four drawer cabinets L1065D4 with 150mm deep drawers</t>
  </si>
  <si>
    <t>Supply and deliver 7300x750x12mm worktop</t>
  </si>
  <si>
    <t>Supply and install C2:7300x750x900 island bench with;</t>
  </si>
  <si>
    <t xml:space="preserve">Supply and install Electrical power skirting with 4 sockets  </t>
  </si>
  <si>
    <t xml:space="preserve">Supply and install with two 150mm deep drawers and doors with ashelf  </t>
  </si>
  <si>
    <t xml:space="preserve">Supply and install Two cabinets underneath model L1065CCDD </t>
  </si>
  <si>
    <t>Supply and deliver 5000x750x12mm worktop</t>
  </si>
  <si>
    <t xml:space="preserve">Supply and install C1:5000x750x900 high wall bench; </t>
  </si>
  <si>
    <t>Research Laboratory</t>
  </si>
  <si>
    <t xml:space="preserve">Supply and install Acid and solvent storage cabinets 1500x900x900 </t>
  </si>
  <si>
    <t>Supply and install Fully intergrated alarm system</t>
  </si>
  <si>
    <t>Biometric System</t>
  </si>
  <si>
    <t>HVAC System</t>
  </si>
  <si>
    <t>HVAC</t>
  </si>
  <si>
    <t>Electrical Sundries</t>
  </si>
  <si>
    <t>LED lights with motion sensors</t>
  </si>
  <si>
    <t>Suppy and install 2900x750x900mm High wall bench</t>
  </si>
  <si>
    <t xml:space="preserve">Supply and install Electrical power skirting with 11 sockets </t>
  </si>
  <si>
    <t>Supply and install Two cabinets underneath model L565C with a door</t>
  </si>
  <si>
    <t>Supply and install sliding door</t>
  </si>
  <si>
    <t>Supply and install Three cabinets underneath model L1065CCDD with two 150mm deep drawers and two doors and a shelf</t>
  </si>
  <si>
    <t>Supply and deliver 11500x750x12mm Worktop</t>
  </si>
  <si>
    <t>model L565C with one door with a shelf</t>
  </si>
  <si>
    <t xml:space="preserve">Supply and install two cabinets underneath  </t>
  </si>
  <si>
    <t>Supply and install Polypropylene drainage with bottle trap</t>
  </si>
  <si>
    <t>Supply and install End sink with double/cold- faucet and drainage</t>
  </si>
  <si>
    <t>Main Laboratory</t>
  </si>
  <si>
    <t>Alarm System</t>
  </si>
  <si>
    <t>IT Equipment</t>
  </si>
  <si>
    <t>Burglar Bars On existing windows</t>
  </si>
  <si>
    <t>Laboratory and kitchen chairs</t>
  </si>
  <si>
    <t xml:space="preserve">Office furniture </t>
  </si>
  <si>
    <t xml:space="preserve">Supply and install Tandem runners for drawers over 600mm wide of supply stable movement under load-maximum 40 </t>
  </si>
  <si>
    <t xml:space="preserve">Supply and install Standard runners for drawers up to 600mm wide </t>
  </si>
  <si>
    <t>Supply and fit Drawers and doors 2mm impact edged</t>
  </si>
  <si>
    <t>Supply and install Carcass 1mm edged round</t>
  </si>
  <si>
    <t>Supply and fit 96mm handle</t>
  </si>
  <si>
    <t>Supply and install 16mm Class 1 white melamine chipboard</t>
  </si>
  <si>
    <t>SECTION 7: LABORATORY RENOVATION</t>
  </si>
  <si>
    <t>7.1.1</t>
  </si>
  <si>
    <t>7.1.2</t>
  </si>
  <si>
    <t>7.1.3</t>
  </si>
  <si>
    <t>7.1.4</t>
  </si>
  <si>
    <t>7.1.5</t>
  </si>
  <si>
    <t>7.1.6</t>
  </si>
  <si>
    <t>7.1.7</t>
  </si>
  <si>
    <t>7.1.8</t>
  </si>
  <si>
    <t>7.1.9</t>
  </si>
  <si>
    <t>7.1.10</t>
  </si>
  <si>
    <t>7.1.11</t>
  </si>
  <si>
    <t>7.1.12</t>
  </si>
  <si>
    <t>7.1.13</t>
  </si>
  <si>
    <t>7.2.1</t>
  </si>
  <si>
    <t>7.2.2</t>
  </si>
  <si>
    <t>7.2.3</t>
  </si>
  <si>
    <t>7.2.4</t>
  </si>
  <si>
    <t>7.2.5</t>
  </si>
  <si>
    <t>7.2.6</t>
  </si>
  <si>
    <t>7.2.7</t>
  </si>
  <si>
    <t>7.2.8</t>
  </si>
  <si>
    <t>7.2.9</t>
  </si>
  <si>
    <t>7.2.10</t>
  </si>
  <si>
    <t>7.2.11</t>
  </si>
  <si>
    <t>7.2.12</t>
  </si>
  <si>
    <t>7.2.13</t>
  </si>
  <si>
    <t>7.2.14</t>
  </si>
  <si>
    <t>7.2.15</t>
  </si>
  <si>
    <t>7.2.16</t>
  </si>
  <si>
    <t>7.2.17</t>
  </si>
  <si>
    <t>7.2.18</t>
  </si>
  <si>
    <t>7.2.19</t>
  </si>
  <si>
    <t>7.3.1</t>
  </si>
  <si>
    <t>7.3.2</t>
  </si>
  <si>
    <t>7.4.1</t>
  </si>
  <si>
    <t>7.4.2</t>
  </si>
  <si>
    <t>7.4.3</t>
  </si>
  <si>
    <t>7.5.1</t>
  </si>
  <si>
    <t>7.5.2</t>
  </si>
  <si>
    <t>7.5.3</t>
  </si>
  <si>
    <t>7.5.4</t>
  </si>
  <si>
    <t>7.5.5</t>
  </si>
  <si>
    <t>7.5.6</t>
  </si>
  <si>
    <t>7.5.7</t>
  </si>
  <si>
    <t>7.5.8</t>
  </si>
  <si>
    <t>7.5.9</t>
  </si>
  <si>
    <t>7.5.10</t>
  </si>
  <si>
    <t>7.5.11</t>
  </si>
  <si>
    <t>7.5.12</t>
  </si>
  <si>
    <t>7.5.13</t>
  </si>
  <si>
    <t>7.5.14</t>
  </si>
  <si>
    <t>7.5.15</t>
  </si>
  <si>
    <t>7.5.16</t>
  </si>
  <si>
    <t>7.5.17</t>
  </si>
  <si>
    <t>7.5.18</t>
  </si>
  <si>
    <t>7.5.19</t>
  </si>
  <si>
    <t>7.5.20</t>
  </si>
  <si>
    <t>7.5.21</t>
  </si>
  <si>
    <t>7.5.22</t>
  </si>
  <si>
    <t>7.6.1</t>
  </si>
  <si>
    <t>7.6.2</t>
  </si>
  <si>
    <t>7.6.3</t>
  </si>
  <si>
    <t>7.6.4</t>
  </si>
  <si>
    <t>7.6.5</t>
  </si>
  <si>
    <t>7.6.6</t>
  </si>
  <si>
    <t>7.6.7</t>
  </si>
  <si>
    <t>7.6.8</t>
  </si>
  <si>
    <t>7.7.1</t>
  </si>
  <si>
    <t>7.7.2</t>
  </si>
  <si>
    <t>7.8.1</t>
  </si>
  <si>
    <t>SECTION 7:</t>
  </si>
  <si>
    <t xml:space="preserve">Supply and deliver 12 mm thick white worktop phenolic resin </t>
  </si>
  <si>
    <t xml:space="preserve">Supply and fit Polypropylene drainage with bottle trap </t>
  </si>
  <si>
    <t>Kitchen accessories</t>
  </si>
  <si>
    <t>Break existing floor and build new 150mm thick R.C concrete plinth(25Mpa)</t>
  </si>
  <si>
    <t>Office partition</t>
  </si>
  <si>
    <t>Supply and deliver 3000x1500x12mm worktop</t>
  </si>
  <si>
    <t>One cabinet underneath model L1065CCDD with two 150mm deep drawers and two doors with a shelf</t>
  </si>
  <si>
    <t xml:space="preserve">Supply and install 3000x1500x900 Island bench with 600mm double service modules  </t>
  </si>
  <si>
    <t>All work should be done in accordance to ISO/IEC 17025 STANDARDS</t>
  </si>
  <si>
    <t>Northern Works Laboratory</t>
  </si>
  <si>
    <t>Provisional Sum for Training / Upskilling Employees</t>
  </si>
  <si>
    <t>4.2</t>
  </si>
  <si>
    <t>4.1</t>
  </si>
  <si>
    <t>Sealing of the repaired concrete surface within the water sump using approved product as per JW specifications</t>
  </si>
  <si>
    <t>7.4</t>
  </si>
  <si>
    <t>7.3</t>
  </si>
  <si>
    <t>7.1</t>
  </si>
  <si>
    <t>Supply and install glass door</t>
  </si>
  <si>
    <t>Supply and deliver 2900x750x12mm worktop</t>
  </si>
  <si>
    <t>Supply and install Two cabinets underneath model L565C with one door and a shelf</t>
  </si>
  <si>
    <t>Fume Cupboards (Main laboratory)</t>
  </si>
  <si>
    <t>7.5</t>
  </si>
  <si>
    <t>Floor tiles for the research lab to match existing</t>
  </si>
  <si>
    <t xml:space="preserve">Supply and install C3: 2000x750x900 wall bench </t>
  </si>
  <si>
    <t xml:space="preserve">Supply and install C4: 2000x750x900 wall bench </t>
  </si>
  <si>
    <t xml:space="preserve">Supply and install Electrical power skirting with 4 sockets </t>
  </si>
  <si>
    <t>7.7</t>
  </si>
  <si>
    <t>7.8</t>
  </si>
  <si>
    <t>7.6</t>
  </si>
  <si>
    <t>7.2</t>
  </si>
  <si>
    <t>SANS 10400-T compliant fire-rated door Including all accessories, lintels, etc. to Architect specification</t>
  </si>
  <si>
    <t>2.1</t>
  </si>
  <si>
    <t>STEEL WORK</t>
  </si>
  <si>
    <r>
      <t>m</t>
    </r>
    <r>
      <rPr>
        <vertAlign val="superscript"/>
        <sz val="10"/>
        <rFont val="Arial"/>
        <family val="2"/>
      </rPr>
      <t>3</t>
    </r>
  </si>
  <si>
    <t>Total Carried to Summary</t>
  </si>
  <si>
    <t>Item</t>
  </si>
  <si>
    <t>Additional financial provision, for the requirements of the Occupational Health and Safety Act including safety plans, files etc</t>
  </si>
  <si>
    <t xml:space="preserve"> B</t>
  </si>
  <si>
    <t>MONITORING</t>
  </si>
  <si>
    <t>The additional costs of overtime work shall be for the employer's account only when prior written agreement thereto is given by the principal agent</t>
  </si>
  <si>
    <t xml:space="preserve"> A</t>
  </si>
  <si>
    <t>Overtime</t>
  </si>
  <si>
    <t>FINANCIAL ASPECTS</t>
  </si>
  <si>
    <t>The contractor shall obtain written guarantees where called for, addressed to the employer, from the firms supplying the materials or doing the work and deliver such guarantees to the principal agent.  The guarantees shall state that workmanship, materials and installation are guaranteed for a specified period reckoned from the date of practical completion of the works and that any defects in the workmanship, materials and installation that may arise during that period shall be made good at the expense of the firm doing the work upon written notice from the principal agent or the employer to do so</t>
  </si>
  <si>
    <t>Guarantees</t>
  </si>
  <si>
    <t>Total Brought Forward</t>
  </si>
  <si>
    <t>Total Carried Forward</t>
  </si>
  <si>
    <t>Not applicable</t>
  </si>
  <si>
    <t>I</t>
  </si>
  <si>
    <t>MATERIALS AND WORKMANSHIP</t>
  </si>
  <si>
    <t>C8. NON CESSION OF MONIES  The contractor shall not cede nor assign his rights or claims to any monies due or to become due under this contract  Fixed:............................. Value Related:............................ Time Related:............................</t>
  </si>
  <si>
    <t>H</t>
  </si>
  <si>
    <t>C7. PLANT RECORD  At the end of each week the contractor shall provide the principal agent with a written record, in schedule form, reflecting the number, type and capacity of all plant, excluding hand tools, currently used on the works.  Fixed:............................. Value Related:............................ Time Related:............................</t>
  </si>
  <si>
    <t>G</t>
  </si>
  <si>
    <t>C6. LABOUR RECORDAt the end of each week the contractor shall provide the principal agent with a written record, in schedule form, reflecting the number and description of tradesmen and labourers employed by him and all subcontractors on the works each day. Fixed:............................. Value Related:............................ Time Related:............................</t>
  </si>
  <si>
    <t>F</t>
  </si>
  <si>
    <t>C5. SITE INSTRUCTIONS  Site instructions issued on site are to be recorded in triplicate in a site instruction book which is to be maintained on site by the contractor  Fixed:............................. Value Related:............................ Time Related:............................</t>
  </si>
  <si>
    <t xml:space="preserve"> E</t>
  </si>
  <si>
    <t>C4. AS BUILT DRAWINGS  Not applicable  Fixed:............................. Value Related:............................ Time Related:............................</t>
  </si>
  <si>
    <t xml:space="preserve"> D</t>
  </si>
  <si>
    <t>C3. OVERTIME  Should overtime be required to be worked for any reason whatsoever, the costs of such overtime are to be borne by the contractor unless the principal agent has specifically authorised in writing, prior to the execution thereof, that costs for such overtime are to be borne by the employer.  Fixed:............................. Value Related:............................ Time Related:............................</t>
  </si>
  <si>
    <t xml:space="preserve"> C</t>
  </si>
  <si>
    <t>C2. PROPRIETARY BRANDED PRODUCTS The contractor shall take delivery of, handle, store, use apply and/or fix all proprietary branded products in strict accordance with the manufacturers instruction after consultation with the manufacturer's authorised representative  Fixed:............................. Value Related:............................ Time Related:............................</t>
  </si>
  <si>
    <t>C1. OCCUPATIONAL HEALTH AND SAFETY ACT  The contractor shall comply with all the requirements set out in the Construction Regulations, 2003 issued under the Occupational Health and Safety Act, 1993 (Act No 85 of 1993). It is required of the contractor to thoroughly study the Health and Safety Specification that must be read together with and is deemed to be incorporated under this Section of the bills of quantities. The contractor must take note that compliance with the Occupational Health and Safety Act, Construction Regulations and Health and Safety Specification is compulsory.  In the event of partial or total non-compliance, the principal agent,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  Fixed:......................... Value related:.................... Time related:..........................</t>
  </si>
  <si>
    <t>SECTION  C: SPECIFIC PRELIMINARIES</t>
  </si>
  <si>
    <t>12.2.3	Additional agreed preliminaries items 	Details:</t>
  </si>
  <si>
    <t>12.2.2	Adjustment of preliminaries [10.3]	Option A (three categories)					YES/NO  	Option B (detailed breakdown)					YES/NO</t>
  </si>
  <si>
    <t>12.2.1	Payment of preliminaries [10.2]	Option A (prorated)						YES/NO  	Option B (calculated)						YES/NO</t>
  </si>
  <si>
    <t>12.2	POST TENDER INFORMATION</t>
  </si>
  <si>
    <t>12.1.24	Environmental disturbance [11.6]	Specific requirements:  	All work to be carried out in accordance with the 	requirements as set out in the Environmental Specification</t>
  </si>
  <si>
    <t>12.1.23	Disturbance [11.5]	Specific requirements: 	The contractor shall keep the site, structures, etc well watered during operations to prevent dust and shall provide and erect and remove on completion of the works all necessary temporary dust screens all to the satisfaction of the principal agent.</t>
  </si>
  <si>
    <t>12.1.22	Protection of the works [11.1]	Specific requirements:</t>
  </si>
  <si>
    <t>12.1.21	Special attendance [9.2]	Subcontractor (1) details:   	Subcontractor (2) details:   	Subcontractor (3) details:   	Subcontractor (4) details:</t>
  </si>
  <si>
    <t>12.1.20	Protection of existing/sectionally occupied works [11.2]	Protection is required						YES/NO</t>
  </si>
  <si>
    <t>12.1.19	Ablution facilities [7.5]	Option A (by contractor)					YES  	Option B (by employer)						NO</t>
  </si>
  <si>
    <t>12.1.18	Telecommunications [7.4]	Telephone							YES  	Facsimile							YES  	E-mail								YES</t>
  </si>
  <si>
    <t>12.1.17	Electricity [7.3]	Option A (by contractor)					YES  	Option B (by employer - free of charge)				NO  	Option C (by employer - metered)				NO</t>
  </si>
  <si>
    <t>12.1.16	Water [7.2]	Option A (by contractor)					YES  	Option B (by employer - free of charge)				NO  	Option C (by employer - metered)				NO</t>
  </si>
  <si>
    <t>12.1.15	Subcontractors' notice board [6.6]	A notice board is required					NO 	Specific requirements:</t>
  </si>
  <si>
    <t>12.1.14	Main notice board [6.5]	Specific requirements: 	The contractor shall provide, erect where directed, maintain and remove on completion of the works a notice board size 3 x 3m as type Drawing GEN 063, constructed of suitable boarding with flat smooth surface and with edging bead 19mm thick round outer edges and projecting 12mm from face of boarding and rounded on front edge. The board shall be securely fixed to hoarding, where hoarding is provided, or fixed to and including a suitable supporting structure of timber or tubular posts and braces. The board is to be painted ivory white and the bead and 12mm wide dividing lines dark green. All wording shall be inscribed in dark green as per the coat of arms for SA. All wording shall be inscribed in dark green painted sans serif lettering</t>
  </si>
  <si>
    <t>12.1.13	Offices [6.4.3]	Specific requirements: 	The contractor shall provide, maintain and remove on completion of the works an office for the exclusive use of the principal agent, minimum size 4 x 3 x 3m high internally, suitably insulated and ventilated, provided with electric lighting and fitted with boarded floor, desk, chair, drawing stool, drawing board and lock-up drawers for drawings. The office shall be kept clean and fit for use at all times</t>
  </si>
  <si>
    <t>12.1.12	Enclosure of the works [6.2]	Specific requirements:  	The demolition and new construction works including temporary 	accommodation to be enclosed as required for the protection and safety of the 	learners and the community</t>
  </si>
  <si>
    <t>12.1.11	Inspection of adjoining properties [3.11]	Specific requirements:</t>
  </si>
  <si>
    <t>12.1.10	Protection of trees [3.9]	Specific requirements:</t>
  </si>
  <si>
    <t>12.1.9	Services - known [3.7]	Details:  	All known services to be pointed out to the contractor 	on site handover</t>
  </si>
  <si>
    <t>12.1.8	Previous work - defects [3.6]	Details:</t>
  </si>
  <si>
    <t>12.1.7	Previous work - dimensional accuracy [3.5]	Details:</t>
  </si>
  <si>
    <t>12.1.6	Existing premises occupied [3.4]	Specific requirements:</t>
  </si>
  <si>
    <t>12.1.5	Geotechnical investigation [3.2]	Details:</t>
  </si>
  <si>
    <t>12.1.4	Defined works area [3.1]	Details:</t>
  </si>
  <si>
    <t>12.1.3	Interests of agents [2.4]	Details:</t>
  </si>
  <si>
    <t>12.1.2	Availability of construction documentation [2.3]	Construction documentation is complete				NO</t>
  </si>
  <si>
    <t>12.1	PRE-TENDER INFORMATION  12.1.1	Provisional bills of quantities [2.2]	The quantities are provisional					YES</t>
  </si>
  <si>
    <t>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italicised in [ ] brackets</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</si>
  <si>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t>
  </si>
  <si>
    <t>B12.1	Schedule of variables  Fixed:.......................... Value related:.......................... Time related:.......................</t>
  </si>
  <si>
    <t>B</t>
  </si>
  <si>
    <t>B12.0	SCHEDULE OF VARIABLES</t>
  </si>
  <si>
    <t>B11.12	Tenant installations  Fixed:......................... Value related:....................... Time related:...........................</t>
  </si>
  <si>
    <t>A</t>
  </si>
  <si>
    <t>B11.11	As built information  Fixed:......................... Value related:.......................... Time related:........................</t>
  </si>
  <si>
    <t>B11.10	Instruction manuals and guarantees  Fixed:.......................... Value related:......................... Time related:........................</t>
  </si>
  <si>
    <t>Q</t>
  </si>
  <si>
    <t>B11.9	Overhand work  Fixed:.......................... Value related:.......................... Time related:.......................</t>
  </si>
  <si>
    <t>P</t>
  </si>
  <si>
    <t>B11.8	Vermin  Fixed:........................ Value related:......................... Time related:..........................</t>
  </si>
  <si>
    <t>O</t>
  </si>
  <si>
    <t>B11.7	Works cleaning and clearing  Fixed:........................ Value related:____________ Time related:____________</t>
  </si>
  <si>
    <t>N</t>
  </si>
  <si>
    <t>B11.6	Environmental disturbance  Fixed:......................... Value related:........................... Time related:.......................</t>
  </si>
  <si>
    <t>M</t>
  </si>
  <si>
    <t>B11.5	Disturbance  Fixed:......................... Value related:......................... Time related:.........................</t>
  </si>
  <si>
    <t>L</t>
  </si>
  <si>
    <t>B11.4	Notice before covering work  Fixed:.......................... Value related:........................... Time related:......................</t>
  </si>
  <si>
    <t>K</t>
  </si>
  <si>
    <t>B11.3	Security of the works  Fixed:........................ Value related:........................... Time related:........................</t>
  </si>
  <si>
    <t>J</t>
  </si>
  <si>
    <t>B11.2	Protection / isolation of existing / sectionally occupied works  Fixed:......................... Value related:........................... Time related:.......................</t>
  </si>
  <si>
    <t>B11.1	Protection of the works  Fixed:........................ Value related:......................... Time related:..........................</t>
  </si>
  <si>
    <t>B11.0	GENERAL</t>
  </si>
  <si>
    <t>B10.4	Payment certificate cash flow  Fixed:........................ Value related:........................... Time related:........................</t>
  </si>
  <si>
    <t>B10.3	Adjustment of preliminariesClauses B10.3.1 and B10.3.2 are amended by replacing "within fifteen (15) working days of taking possession of the site" with "when submitting his priced bills of quantities / lump sum document" Fixed:........................ Value related:.......................... Time related:.........................</t>
  </si>
  <si>
    <t>B10.2	Payment for preliminaries  Fixed:....................... Value related:........................ Time related:............................</t>
  </si>
  <si>
    <t>E</t>
  </si>
  <si>
    <t>B10.1	Statutory taxes, duties and levies  Fixed:........................ Value related:......................... Time related:..........................</t>
  </si>
  <si>
    <t>D</t>
  </si>
  <si>
    <t>B10.0	FINANCIAL ASPECTS</t>
  </si>
  <si>
    <t>B9.3	Commissioning - fuel, water and electricity  Fixed:......................... Value related:........................ Time related:..........................</t>
  </si>
  <si>
    <t>C</t>
  </si>
  <si>
    <t>B9.2	Special attendance  Fixed:.......................... Value related:.......................... Time related:.......................</t>
  </si>
  <si>
    <t>B9.1	General attendance  Fixed:........................ Value related:.......................... Time related:.........................</t>
  </si>
  <si>
    <t>B9.0	ATTENDANCE ON N/S SUBCONTRACTORS</t>
  </si>
  <si>
    <t>B8.1	Responsibility for prime cost amounts  Fixed:......................... Value related:.......................... Time related:........................</t>
  </si>
  <si>
    <t>B8.0	PRIME COST AMOUNTS</t>
  </si>
  <si>
    <t>B7.5	Ablution facilities  Fixed:......................... Value related:......................... Time related:.........................</t>
  </si>
  <si>
    <t>B7.4	Telecommunication facilities  Fixed:.......................... Value related:........................ Time related:.........................</t>
  </si>
  <si>
    <t>B7.3	Electricity  Fixed:........................ Value related:......................... Time related:.........................</t>
  </si>
  <si>
    <t>B7.2	Water  Fixed:...................... Value related:........................ Time related:...........................</t>
  </si>
  <si>
    <t>B7.1	Location  Fixed:......................... Value related:............................ Time related:......................</t>
  </si>
  <si>
    <t>B7.0	TEMPORARY SERVICES</t>
  </si>
  <si>
    <t>B6.6	Subcontractors' notice board  Fixed:......................... Value related:......................... Time related:.........................</t>
  </si>
  <si>
    <t xml:space="preserve"> L</t>
  </si>
  <si>
    <t>B6.5	Main notice board  Fixed:......................... Value related:.......................... Time related:........................</t>
  </si>
  <si>
    <t xml:space="preserve"> K</t>
  </si>
  <si>
    <t>B6.4	Plant, equipment, sheds and offices  Fixed:......................... Value related:........................... Time related:.......................</t>
  </si>
  <si>
    <t xml:space="preserve"> J</t>
  </si>
  <si>
    <t>B6.3	Advertising  Fixed:.......................... Value related:........................ Time related:.........................</t>
  </si>
  <si>
    <t xml:space="preserve"> I</t>
  </si>
  <si>
    <t>B6.2	Enclosure of the works  Fixed:....................... Value related:........................ Time related:...........................</t>
  </si>
  <si>
    <t xml:space="preserve"> H</t>
  </si>
  <si>
    <t>B6.1	Deposits and fees  Fixed:......................... Value related:.......................... Time related:........................</t>
  </si>
  <si>
    <t xml:space="preserve"> G</t>
  </si>
  <si>
    <t>B6.0	TEMPORARY WORKS AND PLANT</t>
  </si>
  <si>
    <t>B5.4	Compliance with manufacturers' instructions  Fixed:.......................... Value related:......................... Time related:........................</t>
  </si>
  <si>
    <t xml:space="preserve"> F</t>
  </si>
  <si>
    <t>B5.3	Shop drawings  Fixed:........................ Value related:............................ Time related:.......................</t>
  </si>
  <si>
    <t>B5.2	Workmanship samples  Fixed:.......................... Value related:.......................... Time related:.......................</t>
  </si>
  <si>
    <t>B5.1	Samples of materials  Fixed:........................ Value related:......................... Time related:..........................</t>
  </si>
  <si>
    <t>B5.0	SAMPLES, SHOP DRAWINGS AND MANUFACTURERS" INSTRUCTIONS</t>
  </si>
  <si>
    <t>B4.5	Labour and plant records  Fixed:.......................... Value related:.......................... Time related:.......................</t>
  </si>
  <si>
    <t>B4.4	Technical meetings  Fixed:.......................... Value related:........................ Time related:.........................</t>
  </si>
  <si>
    <t>B4.3	Progress meetings  Fixed:...................... Value related:........................ Time related:............................</t>
  </si>
  <si>
    <t>B4.2	Programme for the works  Fixed:........................ Value related:........................... Time related:........................</t>
  </si>
  <si>
    <t>B4.1	Management of the works  Fixed:........................... Value related:........................ Time related:........................</t>
  </si>
  <si>
    <t>B4.0	MANAGEMENT OF CONTRACT</t>
  </si>
  <si>
    <t>B3.11	Inspection of adjoining properties  Fixed:....................... Value related:............................ Time related:........................</t>
  </si>
  <si>
    <t>B3.10	Articles of value  Fixed:.......................... Value related:........................ Time related:.........................</t>
  </si>
  <si>
    <t>B3.9	Protection of trees  Fixed:........................ Value related:........................ Time related:..........................</t>
  </si>
  <si>
    <t>B3.8	Services - unknown  Fixed:.......................... Value related:......................... Time related:........................</t>
  </si>
  <si>
    <t>B3.7	Services - known  Fixed:........................ Value related:........................ Time related:...........................</t>
  </si>
  <si>
    <t>B3.6	Previous work - defects  Fixed:........................ Value related:........................... Time related:........................</t>
  </si>
  <si>
    <t>B3.5	Previous work - dimensional accuracy  Fixed:....................... Value related:............................ Time related:........................</t>
  </si>
  <si>
    <t>B3.4	Existing premises occupied  Fixed:........................ Value related:........................ Time related:...........................</t>
  </si>
  <si>
    <t>B3.3	Inspection of the site  Fixed:........................ Value related:......................... Time related:..........................</t>
  </si>
  <si>
    <t>B3.2	Geotechnical investigation  Fixed:......................... Value related:......................... Time related:.........................</t>
  </si>
  <si>
    <t>B3.1	Defined works area  Fixed:....................... Value related:.......................... Time related:..........................</t>
  </si>
  <si>
    <t>B3.0	THE SITE</t>
  </si>
  <si>
    <t>B2.6	Tender submission  Clause 2.6 is amended by replacing "JBCC Form of Tender" with "Form of Offer and Acceptance DPW-07(EC)"  Fixed:........................ Value related:.......................... Time related:.........................</t>
  </si>
  <si>
    <t>B2.5	Priced documents  Fixed:........................ Value related:........................ Time related:...........................</t>
  </si>
  <si>
    <t>B2.4	Interests of agents  Fixed:.......................... Value related:.......................... Time related:.......................</t>
  </si>
  <si>
    <t>B2.3	Availability of construction documentation  Fixed:........................... Value related:.......................... Time related:......................</t>
  </si>
  <si>
    <t>B2.2	Provisional bills of quantities  Fixed:........................ Value related:.......................... Time related:.........................</t>
  </si>
  <si>
    <t>B2.1	Checking of documents  Fixed:........................ Value related:.......................... Time related:.........................</t>
  </si>
  <si>
    <t>B2.0	DOCUMENTS</t>
  </si>
  <si>
    <t>B1.1	Definitions and interpretation  See also clause A1.0 of Section A for additional and/or amended definitions which shall apply equally to this Section  Fixed:......................... Value related:.......................... Time related:........................</t>
  </si>
  <si>
    <t>B1.0	DEFINITIONS AND INTERPRETATION</t>
  </si>
  <si>
    <t>SECTION B: JBCC PRELIMINARIES</t>
  </si>
  <si>
    <t>A42.0	THE SCHEDULE (DPW-04EC)  Clause 42.0  Tenderers are referred to the Contract Data DPW-04(EC) for variables pertaining to this contract  Fixed:......................... Value related:.......................... Time related:........................</t>
  </si>
  <si>
    <t>CONTRACT VARIABLES</t>
  </si>
  <si>
    <t>A41.0	STATE CLAUSES  Clause 41.0  Fixed:........................ Value related:......................... Time related:..........................</t>
  </si>
  <si>
    <t>SUBSTITUTE PROVISIONS</t>
  </si>
  <si>
    <t>A40.0	DISPUTE SETTLEMENT Clause 40.0 	Clause 40.2.2 is amended by replacing "one (1) year" with "three (3) years"  Clause 40.6 is amended by removing the reference to:  No clause 	Clause 40.7.1 is amended by replacing "(10)" with "(15)" and by the addition of the following: 	Whether or not mediation resolves the dispute, the parties shall bear their own costs concerning the mediation and equally share the costs of the mediator and related costs 	Fixed:........................ Value related:.......................... Time related:........................</t>
  </si>
  <si>
    <t>DISPUTE</t>
  </si>
  <si>
    <t>A39.0	CANCELLATION - CESSATION OF THE WORKS  Clause 39.0  Clause 39.3.5 is amended by the addition of the following at the end of the sentence:  "within one hundred and twenty (120) working days of completion of such a report"  Fixed:....................... Value related:.......................... Time related:.........................</t>
  </si>
  <si>
    <t>38.7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 Value related:.......................... Time related:..........................</t>
  </si>
  <si>
    <t>A38.0	CANCELLATION BY CONTRACTOR - EMPLOYER'S DEFAULT  Clause 38.0  Clause 38.5.4 is amended by replacing "ninety (90)" with "one hundred and twenty (120)"  Clause 38.0 is amended by the addition of the following clause:</t>
  </si>
  <si>
    <t>Clause 37.0 is amended by the addition of the following clause:  37.5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 Value related:......................... Time related:..........................</t>
  </si>
  <si>
    <t>A37.0	CANCELLATION BY EMPLOYER - LOSS AND DAMAGE  Clause 37.0  Clause 37.3.5 is amended by replacing "ninety (90)" with "one hundred and twenty (120)"</t>
  </si>
  <si>
    <t>36.7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 Value related:......................... Time related:..........................</t>
  </si>
  <si>
    <t>Clause 36.0 is amended by the addition of the following clause:</t>
  </si>
  <si>
    <t>A36.0	CANCELLATION BY EMPLOYER - CONTRACTOR'S DEFAULT 	  Clause 36.0  Clause 36.1 is amended by the addition of the following clauses:  36.1.3 refuses or neglects to comply strictly with any of the conditions of contract  36.1.4 estate being sequestrated, liquidated or surrendered in terms of the insolvency laws in force within the Republic of South Africa  36.1.5 in the judgement of the employer, has engaged in corrupt or fraudulent practices in competing for or in executing the contract  Clause 36.3 is amended by removing the reference to "No clause" and replacing the words "principal agent" with "employer"</t>
  </si>
  <si>
    <t>CANCELLATION</t>
  </si>
  <si>
    <t>A35.0	PAYMENT TO OTHER PARTIES  Clause 35.0  Fixed:........................ Value related:........................... Time related:........................</t>
  </si>
  <si>
    <t>A34.0	FINAL ACCOUNT AND FINAL PAYMENT  Clause 34.0  Clause 34.1 is amended by removing "#" next to 34.1  Clause 34.2 is amended by inserting "#" next to 34.2  Clause 34.8 is amended by deleting the words "where security as a fixed construction guarantee in terms of 14.4 has been selected or where payment reduction has been applied in terms of 14.7.1"  Clause 34.13 is amended by replacing "seven (7) calendar days" with "twenty one (21) calendar days" and deleting the words "subject to the employer giving the contractor a tax invoice for the amount due"  Fixed:.......................... Value related:........................ Time related:.........................</t>
  </si>
  <si>
    <t>A33.0	RECOVERY OF EXPENSE AND LOSS  Clause 33.0  Fixed:........................ Value related:........................ Time related:...........................</t>
  </si>
  <si>
    <t>A32.0	ADJUSTMENT TO THE CONTRACT VALUE  Clause 32.0  Clauses 32.5.1, 32.5.4 and 32.5.7 are amended by the addition of the following at the end of the sentence:  "due to no fault of the contractor"  Fixed:........................... Value related:......................... Time related:.......................</t>
  </si>
  <si>
    <t>Payment shall be subject to the employer giving the contractor a tax invoice for the amount due  Fixed:......................... Value related:........................... Time related:.......................</t>
  </si>
  <si>
    <t>Clause 31.12 is amended by deleting the following:</t>
  </si>
  <si>
    <t>31.8(B).4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</si>
  <si>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31.8(B).3 Ninety nine per cent (99%) of such value in interim payment certificates issued on the date of final completion and up to but excluding the final payment certificate in terms of 34.6</t>
  </si>
  <si>
    <t>31.8(B).2 Ninety seven per cent (97%) of such value in interim payment certificates issued on the date of practical completion and up to but excluding the date of final completion</t>
  </si>
  <si>
    <t>31.8(B).1 Ninety per cent (90%) of such value in interim payment certificates issued up to the date of practical completion</t>
  </si>
  <si>
    <t>31.8(B) Where security as a payment reduction in terms of 14.7 has been selected, the value of the works in terms of 31.4.1 and materials and goods in terms of 31.4.2 shall be certified in full. The value certified shall be subject to the following percentage adjustments:</t>
  </si>
  <si>
    <t>Alternative B</t>
  </si>
  <si>
    <t>31.8(A).4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</si>
  <si>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31.8(A).3 Ninety nine per cent (99%) of such value in interim payment certificates issued on the date of final completion and up to but excluding the final payment certificate in terms of 34.6</t>
  </si>
  <si>
    <t>31.8(A).2 Ninety seven per cent (97%) of such value in interim payment certificates issued on the date of practical completion and up to but excluding the date of final completion</t>
  </si>
  <si>
    <t>31.8(A).1 Ninety five per cent (95%) of such value in interim payment certificates issued up to the date of practical completion</t>
  </si>
  <si>
    <t>Alternative A  31.8(A) Where a security is selected in terms of 14.1; 14.5 or 14.6, the value of the works in terms of 31.4.1 and materials and goods in terms of 31.4.2 shall be certified in full. The value certified shall be subject to the following percentage adjustments:</t>
  </si>
  <si>
    <t>Clause 31.8 is amended by replacing it with the following two alternative clauses:</t>
  </si>
  <si>
    <t>Clause 31.5.2 is amended by replacing "14.7.1" with "14.0"</t>
  </si>
  <si>
    <t>A31.0	INTERIM PAYMENT TO THE CONTRACTOR  Clause 31.0</t>
  </si>
  <si>
    <t>PAYMENT</t>
  </si>
  <si>
    <t>A30.0	PENALTY FOR NON-COMPLETION  Clause 30.0  Fixed:........................ Value related:......................... Time related:..........................</t>
  </si>
  <si>
    <t>A29.0	REVISION OF DATE FOR PRACTICAL COMPLETION  Clause 29.0  Clause 29.2.5 is amended by replacing it with:  No clause  Fixed:........................ Value related:.......................... Time related:.........................</t>
  </si>
  <si>
    <t>A28.0	SECTIONAL COMPLETION  Clause 28.0  Fixed:........................ Value related:........................ Time related:...........................</t>
  </si>
  <si>
    <t>A27.0	LATENT DEFECTS LIABILITY PERIOD  Clause 27.0  Fixed:......................... Value related:......................... Time related:.........................</t>
  </si>
  <si>
    <t>A26.0	FINAL COMPLETION  Clause 26.0  Clause 26.1.2 is amended by inserting "#" next to 26.1.2  Fixed:........................ Value related:......................... Time related:..........................</t>
  </si>
  <si>
    <t>A25.0	WORKS COMPLETION  Clause 25.0  Fixed:.......................... Value related:.......................... Time related:.......................</t>
  </si>
  <si>
    <t>A24.0	PRACTICAL COMPLETION  Clause 24.0  Fixed:........................ Value related:........................... Time related:........................</t>
  </si>
  <si>
    <t>COMPLETION</t>
  </si>
  <si>
    <t>A23.0	CONTRACTOR'S DOMESTIC SUBCONTRACTORS  Clause 23.0  Fixed:......................... Value related:......................... Time related:........................</t>
  </si>
  <si>
    <t>A22.0	EMPLOYER'S DIRECT CONTRACTORS  Clause 22.0  Fixed:........................ Value related:........................ Time related:..........................</t>
  </si>
  <si>
    <t>A21.0	SELECTED SUBCONTRACTORS  Clause 21.0  Clause 21 is amended by replacing it with:  No clause  Fixed:....................... Value related:......................... Time related:.........................</t>
  </si>
  <si>
    <t>A20.0	NOMINATED SUBCONTRACTORS  Clause 20.0  Clause 20.1.3 is amended by replacing it with the following:  No clause  Note: See item B9.1 hereinafter for adjustment of attendance on nominated subcontractors executing work allowed for under provisional sums  Fixed:........................ Value related:........................... Time related:.......................</t>
  </si>
  <si>
    <t>A19.0	ASSIGNMENT  Clause 19.0  Fixed:......................... Value related:........................ Time related:.........................</t>
  </si>
  <si>
    <t>A18.0	SETTING OUT OF THE WORKS  Clause 18.0  Fixed:........................ Value related:......................... Time related:.........................</t>
  </si>
  <si>
    <t>A17.0	CONTRACT INSTRUCTIONS  Clause 17.0  Clause 17.1.11 is amended by deleting the words "and the appointment of nominated and selected subcontractors"  Fixed:........................ Value related:......................... Time related:........................</t>
  </si>
  <si>
    <t>A16.0	ACCESS TO THE WORKS  Clause 16.0  Fixed:........................... Value related:......................... Time related:.........................</t>
  </si>
  <si>
    <t>Give the contractor possession of the site within ten (10) working days of the contractor complying with the terms of 15.1.4  Fixed:........................... Value related:........................ Time related:..........................</t>
  </si>
  <si>
    <t>Clause 15.2.1 is amended by replacing it with the following clause:</t>
  </si>
  <si>
    <t>Clause 15.1 is amended by the addition of the following clause:  15.1.4 An acceptable health and safety plan, required in terms of the Occupational Health and Safety Act, 1993 (Act 85 of 1993), within twenty one (21) calendar days of commencement date</t>
  </si>
  <si>
    <t>A15.0	PREPARATION FOR AND EXECUTION OF THE WORKS  Clause 15.0  Clause 15.1.1 is amended by replacing it with:  No clause  Clause 15.1.2 is amended by replacing it with:  The security selected in terms of 14.0</t>
  </si>
  <si>
    <t>EXECUTION</t>
  </si>
  <si>
    <t>14.9 Should the contractor fail to furnish the security in terms of 14.2, the employer, in his sole discretion and without notification to the contractor, is entitled to change the contractor's selected form of security to that of a ten per cent (10%) payment reduction of the value certified in the payment certificate (excluding VAT), whereafter 14.7 shall be applicable  Fixed:....................... Value related:...................... Time related:......................</t>
  </si>
  <si>
    <t>14.8 Payments made by the guarantor to the employer in terms of the fixed or variable construction guarantee shall not prejudice the rights of the employer or contractor in terms of this agreement</t>
  </si>
  <si>
    <t>14.7.2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or portions thereof to the contractor</t>
  </si>
  <si>
    <t>14.7.1 The payment reduction of the value certified in a payment certificate shall be mutatis mutandi in terms of 31.8(B)</t>
  </si>
  <si>
    <t>14.7 Where security as a payment reduction of ten per cent (10%) of the value certified in the payment certificate (excluding VAT) has been selected:</t>
  </si>
  <si>
    <t>14.6.4 Where the employer has a right of recovery against the contractor in terms of 33.0, the employer may issue a written notice in terms of 33.4 or may recover from the payment reduction or may do both</t>
  </si>
  <si>
    <t>14.6.3 The payment reduction of the value certified in a payment certificate shall be mutatis mutandi in terms of 31.8(A)</t>
  </si>
  <si>
    <t>14.6.2 Within twenty one (21) calendar days of the date of practical completion of the works the employer shall refund the cash deposit in total to the contractor</t>
  </si>
  <si>
    <t>14.6.1 The contractor shall furnish the employer with a cash deposit equal in value to five per cent (5%) of the contract sum (excluding VAT) within twenty one (21) calendar days from commencement date</t>
  </si>
  <si>
    <t>14.6 Where security as a cash deposit of five per cent (5%) of the contract sum (excluding VAT) and a payment reduction of five per cent (5%) of the value certified in the payment certificate (excluding VAT) has been selected:</t>
  </si>
  <si>
    <t>14.5.5 Where the employer has a right of recovery against the contractor in terms of 33.0, the employer shall be entitled to issue a written demand in terms of the fixed construction guarantee or may recover from the payment reduction or may do both</t>
  </si>
  <si>
    <t>14.5.4 The payment reduction of the value certified in a payment certificate shall be in terms of 31.8 (A) and 34.8</t>
  </si>
  <si>
    <t>14.5.3 The employer shall return the fixed construction guarantee to the contractor within fourteen (14) calendar days of it expiring</t>
  </si>
  <si>
    <t>14.5.2 The fixed construction guarantee shall come into force on the date of issue and shall expire on the date of the last certificate of practical completion</t>
  </si>
  <si>
    <t>14.5.1 The contractor shall furnish a fixed construction guarantee to the employer equal in value to five per cent (5%) of the contract sum (excluding VAT)</t>
  </si>
  <si>
    <t>14.5 Where security as a fixed construction guarantee of five per cent (5%) of the contract sum (excluding VAT) and a five per cent (5%) payment reduction of the value certified in the payment certificate (excluding VAT) has been selected:</t>
  </si>
  <si>
    <t>14.4.4 Where the employer has a right of recovery against the contractor in terms of 33.0, the employer shall issue a written demand in terms of the variable construction guarantee</t>
  </si>
  <si>
    <t>14.4.3 The employer shall return the variable construction guarantee to the contractor within fourteen (14) calendar days of it expiring</t>
  </si>
  <si>
    <t>14.4.2 The variable construction guarantee shall reduce and expire in terms of the Variable Construction Guarantee form included in the invitation to tender</t>
  </si>
  <si>
    <t>14.4.1 The contractor shall furnish the employer with an acceptable variable construction guarantee equal in value to ten per cent (10%) of the contract sum (excluding VAT) within twenty one (21) calendar days from commencement date</t>
  </si>
  <si>
    <t>14.4 Where security as a variable construction guarantee of ten percent (10%) of the contract sum (excluding VAT) has been selected:</t>
  </si>
  <si>
    <t>14.3.6 The parties expressly agree that neither the employer nor the contractor shall be entitled to cede the rights to the deposit to any third party</t>
  </si>
  <si>
    <t>14.3.5 The employer shall be entitled to recover expense and loss from the cash deposit in terms of 33.0 provided that the employer complies with the provisions of 33.4 in which event the employer's entitlement shall take precedence over his obligations to refund the cash deposit security or portions thereof to the contractor</t>
  </si>
  <si>
    <t>14.3.4 On the date of payment of the amount in the final payment certificate, the employer shall refund the remainder of the cash deposit to the contractor</t>
  </si>
  <si>
    <t>14.3.3 Within twenty one (21) calendar days of the date of final completion of the works the employer shall reduce the cash deposit to an amount equal to one per cent (1%) of the contract value (excluding VAT) and refund the balance to the contractor</t>
  </si>
  <si>
    <t>14.3.2 Within twenty one (21) calendar days of the date of practical completion of the works the employer shall reduce the cash deposit to an amount equal to three per cent (3%) of the contract value (excluding VAT), and refund the balance to the contractor</t>
  </si>
  <si>
    <t>14.3.1 The contractor shall furnish the employer with a cash deposit equal in value to ten per cent (10%) of the contract sum (excluding VAT) within twenty one (21) calendar days from commencement date</t>
  </si>
  <si>
    <t>14.3 Where security as a cash deposit of ten per cent (10%) of the contract sum (excluding VAT) has been selected:</t>
  </si>
  <si>
    <t>14.2 In respect of contracts with a contract sum above R1 million, the contractor shall have the right to select the security to be provided in terms of 14.3, 14.4, 14.5, 14.6, or 14.7 as stated in the schedule. Such security shall be provided to the employer within twenty one (21) calendar days from commencement date. Should the contractor fail to select the security to be provided or should the contractor fail to provide the employer with the selected security within twenty one (21) calendar days from commencement date, the security in terms of 14.7 shall be deemed to have been selected</t>
  </si>
  <si>
    <t>14.1.2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security or portions thereof to the contractor</t>
  </si>
  <si>
    <t>14.1.1 The payment reduction of the value certified in a payment certificate shall be mutatis mutandi in terms of 31.8(A)</t>
  </si>
  <si>
    <t>14.1 In respect of contracts with a contract sum up to R1 million, the security to be provided by the contractor to the employer will be a payment reduction of five per cent (5%) of the value certified in the payment certificate (excluding VAT)</t>
  </si>
  <si>
    <t>A14.0	SECURITY  Clause 14.0  Clauses 14.1 - 14.8 are amended by replacing them with the following:</t>
  </si>
  <si>
    <t>N/A</t>
  </si>
  <si>
    <t>A13.0	No clause</t>
  </si>
  <si>
    <t>A12.0	EFFECTING INSURANCES  Clause 12.0  Fixed:.......................... Value related:......................... Time related:...........................</t>
  </si>
  <si>
    <t>A11.0	LIABILITY INSURANCES  Clause 11.0  Fixed:........................ Value related:........................ Time related:........................</t>
  </si>
  <si>
    <t>10.7.4 The employer shall be entitled to recover any and all losses and/or damages of whatever nature suffered or incurred consequent upon the contractor's default of his obligations as set out in 10.7.1; 10.7.2 and 10.7.3. Such losses or damages may be recovered from the contractor or by deducting the same from any amounts still due under this contract or under any other contract presently or hereafter existing between the employer and the contractor and for this purpose all these contracts shall be considered one indivisible whole Fixed:...................... Value related:....................... Time related:........................</t>
  </si>
  <si>
    <t>10.7.3 It is the responsibility of the contractor to ensure that he has adequate insurance to cover his risk and liability as mentioned in 10.7.1 and 10.7.2. Without limiting the contractor's obligations in terms of the contract, the contractor shall, within twenty one (21) calendar days of the commencement date but before commencement of the works, submit to the employer proof of such insurance policy, if requested to do so</t>
  </si>
  <si>
    <t>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t>
  </si>
  <si>
    <t>10.7.2 Injury to persons or loss of or damage to property  The contractor shall be liable for and hereby indemnifies and holds harmless the employer against any liability, loss, claim or proceeding arising at any time during the period of the contract whether arising in common law or by statute, consequent upon personal injuries to or the death of any person whomsoever resulting from, arising out of, or caused by a catastrophic ground movement as mentioned above</t>
  </si>
  <si>
    <t>When so instructed to do so by the principal agent, the contractor shall proceed immediately to remove and/or dispose of any debris arising from damage to or destruction of the works and to rebuild, restore, replace and/or repair the works, at the contractor's own costs</t>
  </si>
  <si>
    <t>10.7.1 Damage to the works  The contractor shall, from the commencement date of the works until the date of the certificate of practical completion bear the full risk of and hereby indemnifies and holds harmless the employer against any damage to and/or destruction of the works consequent upon a catastrophic ground movement as mentioned above. The contractor shall take such precautions and security measures and other steps for the protection of the works as he may deem necessary</t>
  </si>
  <si>
    <t>10.7 High risk insurance In the event of the project being executed in a geological area classified as a "High Risk Area", that is an area which is subject to highly unstable subsurface conditions that might result in catastrophic ground movement evident by sinkhole or doline formation the following will apply:</t>
  </si>
  <si>
    <t>(f)	The contractor shall at all times proceed immediately at his own cost to remove or dispose of any debris and to rebuild, restore, replace and/or repair such property and to execute the works</t>
  </si>
  <si>
    <t>(e)	Where the execution of the works involves the risk of removal of or interference with support to adjoining properties including land or structures or any structures to be altered or added to, the contractor shall obtain adequate insurance and will remain adequately insured or insured to the specific limit stated in the contract against the death of or injury to persons or damage to such property consequent on such removal or interference with the support until such portion of the works has been completed</t>
  </si>
  <si>
    <t>(d)	The contractor shall be responsible for the protection and safety of such portions of the premises placed under his control by the employer for the purpose of executing the works until the issue of the certificate of practical completion</t>
  </si>
  <si>
    <t>(c)	The contractor shall, upon receiving a contract instruction from the principal agent, cause the same to be made good in a perfect and workmanlike manner at his own cost and in default thereof the employer shall be entitled to cause it to be made good and to recover the cost thereof from the contractor or to deduct the same from amounts due to the contractor</t>
  </si>
  <si>
    <t>(b)	The contractor shall be liable for and hereby indemnifies the employer against any liability, loss, claim or proceeding consequent upon loss of or damage to any moveable or immovable or personal property or property contiguous to the site, whether belonging to or under the control of the employer or any other body or person, arising out of or in the course of or by reason of the execution of the works unless due to any act or negligence of any person for whose actions the employer is legally liable</t>
  </si>
  <si>
    <t>10.6 Injury to Persons or loss of or damage to Properties  (a)	The contractor shall be liable for and hereby indemnifies the employer against any liability, loss, claim or proceeding whether arising in common law or by statute, consequent upon personal injuries to or the death of any person whomsoever arising out of or in the course of or caused by the execution of the works unless due to any act or negligence of any person for whose actions the employer is legally liable</t>
  </si>
  <si>
    <t>(d)	Where the employer bears the risk in terms of this contract, the contractor shall, if requested to do so, reinstate any damage or destroyed portions of the works and the costs of such reinstatement shall be measured and valued in terms of 32.0 hereof</t>
  </si>
  <si>
    <t>(c)	The employer shall carry the risk of damage to or destruction of the works and materials paid for by the employer that is the result of the excepted risks as set out in 10.6</t>
  </si>
  <si>
    <t>(b)	The contractor shall at all times proceed immediately to remove or dispose of any debris arising from damage to or destruction of the works and to rebuild, restore, replace and/or repair the works</t>
  </si>
  <si>
    <t>10.5 Damage to the Works  (a) 	Without in any way limiting the contractor's obligations in terms of the contract, the contractor shall bear the full risk of damage to and/or destruction of the works by whatever cause during construction of the works and hereby indemnifies and holds harmless the employer against any such damage. The contractor shall take such precautions and security measures and other steps for the protection and security of the works as the contractor may deem necessary</t>
  </si>
  <si>
    <t>A10.0	WORKS INSURANCES Clause 10.0 Clause 10.0 is amended by the addition of the following clauses:</t>
  </si>
  <si>
    <t>A9.0	INDEMNITIES Clause 9.0 Fixed:....................... Value related:........................ Time related:.......................</t>
  </si>
  <si>
    <t>A8.0	WORKS RISK Clause 8.0 Fixed:........................ Value related:.......................... Time related:..........................</t>
  </si>
  <si>
    <t>A7.0	COMPLIANCE WITH REGULATIONS Clause 7.0 	Note: A separate clause has been included in Section C : Specific Preliminaries of the bills of quantities / lump sum document for the contractor to have the opportunity to price for all the requirements of the Occupational Health and Safety Act, Construction Regulations and Health and Safety SpecificationFixed:........................ Value related:...................... Time related:......................</t>
  </si>
  <si>
    <t>A6.0	SITE REPRESENTATIVE Clause 6.0 Fixed:...................... Value related:....................... Time related:.......................</t>
  </si>
  <si>
    <t>A5.0	EMPLOYER'S AGENTS Clause 5.0 Clause 5.1.2 is amended to include clauses 32.6.3, 34.3, 34.4 and 38.5.8 Fixed:............................. Value related:......................... Time related:...........................</t>
  </si>
  <si>
    <t>A4.0	DESIGN RESPONSIBILITY 	Clause 4.0Clause 4.3 is amended by replacing it with the following:No clause	Fixed:............................ Value related:......................... Time related:..........................</t>
  </si>
  <si>
    <t>A3.0	DOCUMENTS 	Clause 3.0Clause 3.2.1 is amended by replacing"14.1" with "14.0"Clause 3.7 is amended by the addition of the following:  The contractor shall supply and keep a copy of the JBCC Series 2000 Principal Building Agreement and Preliminaries applicable to this contract on the site, to which the employer, principal agent and agents shall have access at all timesClause 3.10 is amended by replacing the second reference to "principal agent" with the word "employer" 	Fixed:...................... Value related:.......................... Time related:........................</t>
  </si>
  <si>
    <t>A2.0	OFFER, ACCEPTANCE AND PERFORMANCE  Clause 2.0  Fixed:......................... Value related:......................... Time related:......................</t>
  </si>
  <si>
    <t>OBJECTIVE AND PREPARATION</t>
  </si>
  <si>
    <t>No clause  Fixed:....................... Value related:....................... Time related:......................</t>
  </si>
  <si>
    <t>Clause 1.6.4 is amended by replacing it with the following:</t>
  </si>
  <si>
    <t>Clause 1.6 is amended by replacing the words "prepaid registered post, telefax or e-mail" with "prepaid registered post or telefax"</t>
  </si>
  <si>
    <t>"SECURITY" means the form of security provided by the employer or contractor, as stated in the schedule, from which the contractor or employer may recover expense or loss</t>
  </si>
  <si>
    <t>Clause 1.1 Definition of "Security" is amended by replacing it with the following:</t>
  </si>
  <si>
    <t>"PRINCIPAL AGENT" means the person or entity appointed by the employer and named in the schedule. In the event of a principal agent not being appointed, then all the duties and obligations of a principal agent as detailed in the agreement shall be fulfilled by a representative of the employer as named in the schedule</t>
  </si>
  <si>
    <t>Clause 1.1 Definition of "Principal Agent" is amended by replacing it with the following:</t>
  </si>
  <si>
    <t>"INTEREST" means the interest rates applicable on this contract, whether specifically indicated in the relevant clauses or not, will be the rate as determined by the Minister of Finance, from time to time, in terms of section 80(1)(b) of the Public Finance Management Act, 1999 (Act No. 1 of 1999)</t>
  </si>
  <si>
    <t>Clause 1.1 Definition of "Interest" is amended by replacing it with the following:</t>
  </si>
  <si>
    <t>"FRAUDULENT PRACTICE" means a mispresentation of facts in order to influence a procurement process or the execution of a contract to the detriment of any tenderer and includes collusive practice among tenderers (prior to or after the tender submission) designed to establish tender prices at artificial non-competitive levels and to deprive the tenderer of the benefits of free and open competition</t>
  </si>
  <si>
    <t>Clause 1.1 Definition of "Fraudulent Practice" is added:</t>
  </si>
  <si>
    <t>"CORRUPT PRACTICE" means the offering, giving, receiving or soliciting of anything of value to influence the action of a public official in the procurement process or in contract execution</t>
  </si>
  <si>
    <t>Clause 1.1 Definition of "Corrupt Practice" is added:</t>
  </si>
  <si>
    <t>"CONSTRUCTION PERIOD" means the period commencing on the commencement date and ending on the date of practical completion</t>
  </si>
  <si>
    <t>Clause 1.1 Definition of "Construction Period" is amended by replacing it with the following:</t>
  </si>
  <si>
    <t>"CONSTRUCTION GUARANTEE" means a guarantee at call obtained by the contractor from an institution approved by the employer in terms of the employer's construction guarantee form as selected in the schedule</t>
  </si>
  <si>
    <t>Clause 1.1 Definition of "Construction Guarantee" is amended by replacing it with the following:</t>
  </si>
  <si>
    <t>"COMMENCEMENT DATE" means the date that the agreement, made in terms of the Form of Offer and Acceptance, comes into effect</t>
  </si>
  <si>
    <t>A1.0   	DEFINITIONS AND INTERPRETATIONClause 1.0  Clause 1.1 Definition of "Commencement Date" is added:</t>
  </si>
  <si>
    <t>DEFINITIONS</t>
  </si>
  <si>
    <t>SECTION A: JBCC PRINCIPAL BUILDING AGREEMENT</t>
  </si>
  <si>
    <t>Items not priced in these Preliminaries shall be deemed to be included elsewhere in these Bills of Quantities</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</si>
  <si>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t>
  </si>
  <si>
    <t>PRICING OF PRELIMINARIES</t>
  </si>
  <si>
    <t>The JBCC Preliminaries Code 2103, May 2005 edition for use with the JBCC Principal Building Agreement Edition 4.1 Code 2101, March 2005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</si>
  <si>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PRELIMINARIES</t>
  </si>
  <si>
    <t>Any reference to the words "Tender" or "Tenderer" herein and/or in any other documentation shall be construed to have the same meaning as the words "Bid" or "Bidder"</t>
  </si>
  <si>
    <t>PRELIMINARIES NOTES</t>
  </si>
  <si>
    <t>PRELIMINARIES AND GENERAL</t>
  </si>
  <si>
    <t>BILL NO. 1</t>
  </si>
  <si>
    <t>SECTION No. 1</t>
  </si>
  <si>
    <t>AMOUNT</t>
  </si>
  <si>
    <t>RATE</t>
  </si>
  <si>
    <t xml:space="preserve">SANS 1200 </t>
  </si>
  <si>
    <t>SANS 1200</t>
  </si>
  <si>
    <t>2.3</t>
  </si>
  <si>
    <t>4.1.11</t>
  </si>
  <si>
    <t>4.1.12</t>
  </si>
  <si>
    <t>JW FFENNELL ROAD DEPOT</t>
  </si>
  <si>
    <t xml:space="preserve">Reinforced Concrete Channel Lining  to 25Mpa Strength on existing brick channel Refer to drawing - CW - 02 - REV 0 </t>
  </si>
  <si>
    <t>MEZZANINE STRUCTURE (FFENNELL ROAD DEPOT)</t>
  </si>
  <si>
    <t>LEAKING SUMP (FFENNELL ROAD DEPOT)</t>
  </si>
  <si>
    <t>STORMWATER (FFENNELL ROAD DEPOT)</t>
  </si>
  <si>
    <t>LABORATORY RENOVATION (NORTHERN WORKS DEPOT)</t>
  </si>
  <si>
    <t>NORTHERN WORKS DEPOT</t>
  </si>
  <si>
    <t xml:space="preserve">Prov Sum </t>
  </si>
  <si>
    <t>TOTAL FOR SECTION 7 CARRIED FORWARD TO SUMMARY</t>
  </si>
  <si>
    <t>Manufacture, supply and install three L5EFC low flow 1800 x 1400x900mm deep extraction fume cabinets with under cabinets stated:</t>
  </si>
  <si>
    <t xml:space="preserve">110mm diameter perforated Pipe Wrapped with Geotextile Biddum </t>
  </si>
  <si>
    <t>3.1.1.1</t>
  </si>
  <si>
    <t>3.1.1.2</t>
  </si>
  <si>
    <t>3.1.1.3</t>
  </si>
  <si>
    <t>3.1.1.4</t>
  </si>
  <si>
    <t>3.2</t>
  </si>
  <si>
    <t>3.2.1</t>
  </si>
  <si>
    <t>3.2.2</t>
  </si>
  <si>
    <t>3.2.3</t>
  </si>
  <si>
    <t>Transport old furniture from item 3.2.2 above to specified sites and dump</t>
  </si>
  <si>
    <t>Overheads, charges and profit on 2.1.43 above</t>
  </si>
  <si>
    <t>2.2</t>
  </si>
  <si>
    <t>Overheads, charges and profit on 2.2.3 above</t>
  </si>
  <si>
    <t xml:space="preserve">Employment of the CLO for duration of contract who shall be appointed by the Contractor and shall report to the Engineer and the Client (R8500 pm plus R500 pm cellphone allowance) </t>
  </si>
  <si>
    <t>Overheads, charges and profit on 2.2.5</t>
  </si>
  <si>
    <t>Overheads, charges and profit on 2.2.8</t>
  </si>
  <si>
    <t>Overheads, charges and profit on 2.2.12</t>
  </si>
  <si>
    <t>2.2.15</t>
  </si>
  <si>
    <t>Overheads, charges and profit on 2.2.10</t>
  </si>
  <si>
    <t>Overheads, charges and profit on 2.2.14</t>
  </si>
  <si>
    <t xml:space="preserve">Allow for the attendance of EME's or QSE's and other Contractors within the parameters of the site 
</t>
  </si>
  <si>
    <t>New Base plates (250 X 250 X 10mm)</t>
  </si>
  <si>
    <t>New End plates (250 X 250 X 10mm)</t>
  </si>
  <si>
    <t>New Angle irons (100 X 100 X 6mm)</t>
  </si>
  <si>
    <t>New Steel Reinforcements (Size - Y12 High Yield Strength) as per bar bending schedule</t>
  </si>
  <si>
    <t>0.0 m to 1.3 m Soft material</t>
  </si>
  <si>
    <t>0.0 m to 5 m Intermediate material</t>
  </si>
  <si>
    <t>Two service modules; supply and fit two trays, electrical sockets one each side and two data points</t>
  </si>
  <si>
    <t>Supply and install One cabinet underneath model L1065D4 with four 150mm deep drawers and two doors with a shelf</t>
  </si>
  <si>
    <t>Cold room with chromadek panels measuring 2m(width) X 3m(length) X 2.5m height with 5.5KW compressor and stainless steel shelving to fit inside the cold rooom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</si>
</sst>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R&quot;#,##0.00;[Red]\-&quot;R&quot;#,##0.00"/>
    <numFmt numFmtId="43" formatCode="_-* #,##0.00_-;\-* #,##0.00_-;_-* &quot;-&quot;??_-;_-@_-"/>
    <numFmt numFmtId="164" formatCode="_(&quot;$&quot;* #,##0.00_);_(&quot;$&quot;* \(#,##0.00\);_(&quot;$&quot;* &quot;-&quot;??_);_(@_)"/>
    <numFmt numFmtId="165" formatCode="_(* #,##0.00_);_(* \(#,##0.00\);_(* &quot;-&quot;??_);_(@_)"/>
    <numFmt numFmtId="166" formatCode="&quot;R&quot;#,##0.00_);[Red]\(&quot;R&quot;#,##0.00\)"/>
    <numFmt numFmtId="167" formatCode="_ &quot;R&quot;\ * #,##0.00_ ;_ &quot;R&quot;\ * \-#,##0.00_ ;_ &quot;R&quot;\ * &quot;-&quot;??_ ;_ @_ "/>
    <numFmt numFmtId="168" formatCode="_ * #,##0.00_ ;_ * \-#,##0.00_ ;_ * &quot;-&quot;??_ ;_ @_ "/>
    <numFmt numFmtId="169" formatCode="#,##0.0"/>
    <numFmt numFmtId="170" formatCode="0.0"/>
    <numFmt numFmtId="171" formatCode="0.000"/>
    <numFmt numFmtId="172" formatCode="#,##0.000"/>
    <numFmt numFmtId="173" formatCode="&quot;R&quot;\ #,##0.00"/>
    <numFmt numFmtId="174" formatCode="_-&quot;R&quot;\ * #,##0.00_-;\-&quot;R&quot;\ * #,##0.00_-;_-&quot;R&quot;\ * &quot;-&quot;??_-;_-@_-"/>
    <numFmt numFmtId="175" formatCode="_(* #,##0.0_);_(* \(#,##0.0\);_(* &quot;-&quot;??_);_(@_)"/>
    <numFmt numFmtId="176" formatCode="mm\/yy"/>
    <numFmt numFmtId="177" formatCode="dd\-mmm\-yy_)"/>
    <numFmt numFmtId="178" formatCode="\$#,##0\ ;\(\$#,##0\)"/>
    <numFmt numFmtId="179" formatCode="General_)"/>
    <numFmt numFmtId="180" formatCode="_(* #,##0_);_(* \(#,##0\);_(* &quot;-&quot;??_);_(@_)"/>
    <numFmt numFmtId="181" formatCode="_ &quot;R&quot;\ * #,##0_ ;_ &quot;R&quot;\ * \-#,##0_ ;_ &quot;R&quot;\ * &quot;-&quot;_ ;_ @_ "/>
  </numFmts>
  <fonts count="6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name val="MS Sans Serif"/>
      <family val="2"/>
    </font>
    <font>
      <b/>
      <sz val="10"/>
      <name val="Arial"/>
      <family val="2"/>
    </font>
    <font>
      <sz val="10"/>
      <name val="Arial"/>
      <family val="2"/>
    </font>
    <font>
      <b/>
      <sz val="10"/>
      <name val="Arial"/>
      <family val="2"/>
    </font>
    <font>
      <i/>
      <sz val="10"/>
      <name val="Arial"/>
      <family val="2"/>
    </font>
    <font>
      <sz val="9"/>
      <name val="Arial"/>
      <family val="2"/>
    </font>
    <font>
      <sz val="10"/>
      <color indexed="8"/>
      <name val="Arial"/>
      <family val="2"/>
    </font>
    <font>
      <b/>
      <u/>
      <sz val="12"/>
      <name val="Arial"/>
      <family val="2"/>
    </font>
    <font>
      <b/>
      <sz val="12"/>
      <name val="Arial"/>
      <family val="2"/>
    </font>
    <font>
      <b/>
      <sz val="8"/>
      <name val="Arial"/>
      <family val="2"/>
    </font>
    <font>
      <sz val="8"/>
      <name val="Arial"/>
      <family val="2"/>
    </font>
    <font>
      <sz val="11"/>
      <color indexed="8"/>
      <name val="Calibri"/>
      <family val="2"/>
    </font>
    <font>
      <sz val="11"/>
      <color theme="1"/>
      <name val="Calibri"/>
      <family val="2"/>
      <scheme val="minor"/>
    </font>
    <font>
      <sz val="10"/>
      <name val="Courier"/>
      <family val="3"/>
    </font>
    <font>
      <sz val="8"/>
      <color theme="4"/>
      <name val="Arial"/>
      <family val="2"/>
    </font>
    <font>
      <i/>
      <sz val="8"/>
      <name val="Arial"/>
      <family val="2"/>
    </font>
    <font>
      <b/>
      <sz val="9"/>
      <name val="Arial"/>
      <family val="2"/>
    </font>
    <font>
      <sz val="10"/>
      <color theme="1"/>
      <name val="Arial"/>
      <family val="2"/>
    </font>
    <font>
      <b/>
      <sz val="10"/>
      <color theme="1"/>
      <name val="Arial"/>
      <family val="2"/>
    </font>
    <font>
      <sz val="10"/>
      <name val="Times New Roman"/>
      <family val="1"/>
    </font>
    <font>
      <sz val="8"/>
      <name val="Times New Roman"/>
      <family val="1"/>
    </font>
    <font>
      <b/>
      <sz val="6"/>
      <name val="Arial"/>
      <family val="2"/>
    </font>
    <font>
      <b/>
      <sz val="10"/>
      <name val="Times New Roman"/>
      <family val="1"/>
    </font>
    <font>
      <u/>
      <sz val="10"/>
      <color indexed="12"/>
      <name val="Arial"/>
      <family val="2"/>
    </font>
    <font>
      <u/>
      <sz val="7.5"/>
      <color indexed="12"/>
      <name val="BERNHARD"/>
    </font>
    <font>
      <b/>
      <u/>
      <sz val="10"/>
      <name val="Times New Roman"/>
      <family val="1"/>
    </font>
    <font>
      <u/>
      <sz val="10"/>
      <name val="Times New Roman"/>
      <family val="1"/>
    </font>
    <font>
      <i/>
      <u/>
      <sz val="10"/>
      <name val="Times New Roman"/>
      <family val="1"/>
    </font>
    <font>
      <sz val="10"/>
      <name val="Arial"/>
      <family val="2"/>
    </font>
    <font>
      <b/>
      <sz val="11"/>
      <color theme="1"/>
      <name val="Calibri"/>
      <family val="2"/>
      <scheme val="minor"/>
    </font>
    <font>
      <i/>
      <vertAlign val="superscript"/>
      <sz val="10"/>
      <name val="Arial"/>
      <family val="2"/>
    </font>
    <font>
      <i/>
      <vertAlign val="superscript"/>
      <sz val="11"/>
      <color theme="1"/>
      <name val="Calibri"/>
      <family val="2"/>
      <scheme val="minor"/>
    </font>
    <font>
      <i/>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b/>
      <i/>
      <sz val="11"/>
      <color theme="1"/>
      <name val="Calibri"/>
      <family val="2"/>
      <scheme val="minor"/>
    </font>
    <font>
      <i/>
      <sz val="10"/>
      <color rgb="FFFF0000"/>
      <name val="Arial"/>
      <family val="2"/>
    </font>
    <font>
      <sz val="10"/>
      <color rgb="FFFF0000"/>
      <name val="Arial"/>
      <family val="2"/>
    </font>
    <font>
      <sz val="10"/>
      <name val="Arial"/>
      <family val="2"/>
    </font>
    <font>
      <sz val="10"/>
      <color theme="0"/>
      <name val="Arial"/>
      <family val="2"/>
    </font>
    <font>
      <b/>
      <u/>
      <sz val="10"/>
      <name val="Arial"/>
      <family val="2"/>
    </font>
    <font>
      <sz val="10"/>
      <color rgb="FF000000"/>
      <name val="Arial"/>
      <family val="2"/>
    </font>
    <font>
      <b/>
      <u/>
      <sz val="10"/>
      <color theme="1"/>
      <name val="Arial"/>
      <family val="2"/>
    </font>
    <font>
      <strike/>
      <sz val="10"/>
      <name val="Arial"/>
      <family val="2"/>
    </font>
    <font>
      <strike/>
      <sz val="10"/>
      <color theme="1"/>
      <name val="Arial"/>
      <family val="2"/>
    </font>
    <font>
      <vertAlign val="superscript"/>
      <sz val="10"/>
      <name val="Arial"/>
      <family val="2"/>
    </font>
    <font>
      <strike/>
      <vertAlign val="superscript"/>
      <sz val="10"/>
      <name val="Arial"/>
      <family val="2"/>
    </font>
    <font>
      <vertAlign val="superscript"/>
      <sz val="9"/>
      <name val="Arial"/>
      <family val="2"/>
    </font>
    <font>
      <sz val="10"/>
      <name val="Arial"/>
      <family val="2"/>
    </font>
    <font>
      <sz val="10"/>
      <color indexed="10"/>
      <name val="Arial"/>
      <family val="2"/>
    </font>
    <font>
      <b/>
      <i/>
      <sz val="10"/>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0000"/>
        <bgColor indexed="64"/>
      </patternFill>
    </fill>
  </fills>
  <borders count="71">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double">
        <color indexed="64"/>
      </left>
      <right style="thin">
        <color indexed="64"/>
      </right>
      <top style="thin">
        <color indexed="64"/>
      </top>
      <bottom style="double">
        <color auto="1"/>
      </bottom>
      <diagonal/>
    </border>
    <border>
      <left/>
      <right style="double">
        <color indexed="64"/>
      </right>
      <top style="thin">
        <color auto="1"/>
      </top>
      <bottom style="double">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double">
        <color indexed="64"/>
      </left>
      <right style="thin">
        <color indexed="64"/>
      </right>
      <top/>
      <bottom/>
      <diagonal/>
    </border>
    <border>
      <left style="thin">
        <color auto="1"/>
      </left>
      <right style="double">
        <color auto="1"/>
      </right>
      <top/>
      <bottom style="thin">
        <color auto="1"/>
      </bottom>
      <diagonal/>
    </border>
    <border>
      <left style="thin">
        <color auto="1"/>
      </left>
      <right style="double">
        <color auto="1"/>
      </right>
      <top/>
      <bottom/>
      <diagonal/>
    </border>
    <border>
      <left style="double">
        <color indexed="64"/>
      </left>
      <right style="thin">
        <color indexed="64"/>
      </right>
      <top/>
      <bottom style="thin">
        <color indexed="64"/>
      </bottom>
      <diagonal/>
    </border>
    <border>
      <left/>
      <right style="double">
        <color auto="1"/>
      </right>
      <top/>
      <bottom style="thin">
        <color auto="1"/>
      </bottom>
      <diagonal/>
    </border>
    <border>
      <left style="double">
        <color indexed="64"/>
      </left>
      <right style="thin">
        <color indexed="64"/>
      </right>
      <top style="double">
        <color indexed="64"/>
      </top>
      <bottom/>
      <diagonal/>
    </border>
    <border>
      <left style="thin">
        <color indexed="64"/>
      </left>
      <right/>
      <top style="double">
        <color auto="1"/>
      </top>
      <bottom/>
      <diagonal/>
    </border>
    <border>
      <left style="thin">
        <color indexed="64"/>
      </left>
      <right style="double">
        <color indexed="64"/>
      </right>
      <top style="thin">
        <color indexed="64"/>
      </top>
      <bottom style="thin">
        <color indexed="64"/>
      </bottom>
      <diagonal/>
    </border>
  </borders>
  <cellStyleXfs count="193">
    <xf numFmtId="0" fontId="0" fillId="0" borderId="0">
      <alignment vertical="top"/>
    </xf>
    <xf numFmtId="0" fontId="16" fillId="0" borderId="0"/>
    <xf numFmtId="0" fontId="15" fillId="0" borderId="0">
      <alignment vertical="top"/>
    </xf>
    <xf numFmtId="0" fontId="15" fillId="0" borderId="0"/>
    <xf numFmtId="0" fontId="16" fillId="0" borderId="0"/>
    <xf numFmtId="0" fontId="15" fillId="0" borderId="0"/>
    <xf numFmtId="0" fontId="15" fillId="0" borderId="0"/>
    <xf numFmtId="0" fontId="18" fillId="0" borderId="0"/>
    <xf numFmtId="0" fontId="28" fillId="0" borderId="0"/>
    <xf numFmtId="172" fontId="29" fillId="0" borderId="0"/>
    <xf numFmtId="0" fontId="18" fillId="0" borderId="0">
      <alignment vertical="top"/>
    </xf>
    <xf numFmtId="0" fontId="15" fillId="0" borderId="0">
      <alignment vertical="top"/>
    </xf>
    <xf numFmtId="165" fontId="15" fillId="0" borderId="0" applyFont="0" applyFill="0" applyBorder="0" applyAlignment="0" applyProtection="0"/>
    <xf numFmtId="43" fontId="15" fillId="0" borderId="0" applyFont="0" applyFill="0" applyBorder="0" applyAlignment="0" applyProtection="0"/>
    <xf numFmtId="168" fontId="27"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8" fontId="27" fillId="0" borderId="0" applyFont="0" applyFill="0" applyBorder="0" applyAlignment="0" applyProtection="0"/>
    <xf numFmtId="165"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169" fontId="15" fillId="0" borderId="40" applyProtection="0"/>
    <xf numFmtId="4" fontId="35" fillId="0" borderId="40" applyProtection="0"/>
    <xf numFmtId="172" fontId="15" fillId="0" borderId="40" applyProtection="0"/>
    <xf numFmtId="167" fontId="15" fillId="0" borderId="0" applyFont="0" applyFill="0" applyBorder="0" applyAlignment="0" applyProtection="0"/>
    <xf numFmtId="174" fontId="15" fillId="0" borderId="0" applyFont="0" applyFill="0" applyBorder="0" applyAlignment="0" applyProtection="0"/>
    <xf numFmtId="0" fontId="16" fillId="0" borderId="0" applyFont="0" applyFill="0" applyBorder="0" applyAlignment="0" applyProtection="0"/>
    <xf numFmtId="175" fontId="16" fillId="0" borderId="0" applyFont="0" applyFill="0" applyBorder="0" applyAlignment="0" applyProtection="0"/>
    <xf numFmtId="176" fontId="15" fillId="0" borderId="0" applyFont="0" applyFill="0" applyBorder="0" applyAlignment="0" applyProtection="0"/>
    <xf numFmtId="176" fontId="15" fillId="0" borderId="0" applyFont="0" applyFill="0" applyBorder="0" applyAlignment="0" applyProtection="0"/>
    <xf numFmtId="167" fontId="15" fillId="0" borderId="0" applyFon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167" fontId="15"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36" fillId="0" borderId="0" applyProtection="0"/>
    <xf numFmtId="0" fontId="23" fillId="0" borderId="0" applyProtection="0"/>
    <xf numFmtId="0" fontId="37" fillId="0" borderId="0" applyProtection="0"/>
    <xf numFmtId="2" fontId="15" fillId="0" borderId="0" applyFont="0" applyFill="0" applyBorder="0" applyAlignment="0" applyProtection="0"/>
    <xf numFmtId="2" fontId="15" fillId="0" borderId="0" applyFont="0" applyFill="0" applyBorder="0" applyAlignment="0" applyProtection="0"/>
    <xf numFmtId="179" fontId="38" fillId="0" borderId="41" applyBorder="0"/>
    <xf numFmtId="0" fontId="35" fillId="0" borderId="0" applyNumberFormat="0" applyFont="0" applyFill="0" applyBorder="0" applyAlignment="0" applyProtection="0">
      <protection locked="0"/>
    </xf>
    <xf numFmtId="0" fontId="24" fillId="0" borderId="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14" fillId="0" borderId="0"/>
    <xf numFmtId="0" fontId="14" fillId="0" borderId="0"/>
    <xf numFmtId="0" fontId="15" fillId="0" borderId="0"/>
    <xf numFmtId="179" fontId="29" fillId="0" borderId="0"/>
    <xf numFmtId="0" fontId="14" fillId="0" borderId="0"/>
    <xf numFmtId="179"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alignment vertical="top"/>
    </xf>
    <xf numFmtId="0" fontId="15" fillId="0" borderId="0">
      <alignment vertical="top"/>
    </xf>
    <xf numFmtId="0" fontId="15" fillId="0" borderId="0">
      <alignment vertical="top"/>
    </xf>
    <xf numFmtId="0" fontId="15" fillId="0" borderId="0"/>
    <xf numFmtId="0" fontId="15" fillId="0" borderId="0">
      <alignment vertical="top"/>
    </xf>
    <xf numFmtId="0" fontId="15" fillId="0" borderId="0"/>
    <xf numFmtId="0" fontId="15" fillId="0" borderId="0">
      <alignment vertical="top"/>
    </xf>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alignment vertical="top"/>
    </xf>
    <xf numFmtId="0" fontId="15"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15" fillId="0" borderId="0"/>
    <xf numFmtId="0" fontId="15" fillId="0" borderId="0"/>
    <xf numFmtId="0" fontId="15" fillId="0" borderId="0">
      <alignment vertical="top"/>
    </xf>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29" fillId="0" borderId="0"/>
    <xf numFmtId="179" fontId="29" fillId="0" borderId="0"/>
    <xf numFmtId="0" fontId="15" fillId="0" borderId="0">
      <alignment vertical="top"/>
    </xf>
    <xf numFmtId="0" fontId="15" fillId="0" borderId="0"/>
    <xf numFmtId="179" fontId="29" fillId="0" borderId="0"/>
    <xf numFmtId="0" fontId="15" fillId="0" borderId="0"/>
    <xf numFmtId="0" fontId="15" fillId="0" borderId="0">
      <alignment vertical="top"/>
    </xf>
    <xf numFmtId="0" fontId="14" fillId="0" borderId="0"/>
    <xf numFmtId="166" fontId="2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3" fillId="0" borderId="42"/>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27" fillId="0" borderId="0" applyFont="0" applyFill="0" applyBorder="0" applyAlignment="0" applyProtection="0"/>
    <xf numFmtId="0" fontId="44" fillId="0" borderId="0"/>
    <xf numFmtId="9" fontId="54" fillId="0" borderId="0" applyFont="0" applyFill="0" applyBorder="0" applyAlignment="0" applyProtection="0"/>
    <xf numFmtId="0" fontId="11" fillId="0" borderId="0"/>
    <xf numFmtId="0" fontId="15" fillId="0" borderId="0"/>
    <xf numFmtId="165" fontId="54"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15" fillId="0" borderId="0">
      <alignment vertical="top"/>
    </xf>
    <xf numFmtId="0" fontId="7" fillId="0" borderId="0"/>
    <xf numFmtId="165" fontId="7" fillId="0" borderId="0" applyFont="0" applyFill="0" applyBorder="0" applyAlignment="0" applyProtection="0"/>
    <xf numFmtId="0" fontId="7"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8" fontId="29" fillId="0" borderId="0"/>
    <xf numFmtId="0" fontId="15"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57" fillId="0" borderId="0"/>
    <xf numFmtId="165" fontId="6" fillId="0" borderId="0" applyFont="0" applyFill="0" applyBorder="0" applyAlignment="0" applyProtection="0"/>
    <xf numFmtId="43" fontId="57" fillId="0" borderId="0" applyFont="0" applyFill="0" applyBorder="0" applyAlignment="0" applyProtection="0"/>
    <xf numFmtId="0" fontId="5" fillId="0" borderId="0"/>
    <xf numFmtId="0" fontId="4" fillId="0" borderId="0"/>
    <xf numFmtId="0" fontId="3" fillId="0" borderId="0"/>
    <xf numFmtId="165" fontId="2" fillId="0" borderId="0" applyFont="0" applyFill="0" applyBorder="0" applyAlignment="0" applyProtection="0"/>
    <xf numFmtId="181" fontId="15" fillId="0" borderId="0" applyFont="0" applyFill="0" applyBorder="0" applyAlignment="0" applyProtection="0"/>
    <xf numFmtId="164" fontId="64" fillId="0" borderId="0" applyFont="0" applyFill="0" applyBorder="0" applyAlignment="0" applyProtection="0"/>
    <xf numFmtId="0" fontId="1" fillId="0" borderId="0"/>
    <xf numFmtId="165" fontId="1" fillId="0" borderId="0" applyFont="0" applyFill="0" applyBorder="0" applyAlignment="0" applyProtection="0"/>
  </cellStyleXfs>
  <cellXfs count="628">
    <xf numFmtId="0" fontId="0" fillId="0" borderId="0" xfId="0" applyAlignment="1"/>
    <xf numFmtId="0" fontId="17" fillId="0" borderId="1" xfId="5" applyFont="1" applyBorder="1" applyAlignment="1">
      <alignment horizontal="left" vertical="top" wrapText="1"/>
    </xf>
    <xf numFmtId="0" fontId="17" fillId="0" borderId="0" xfId="5" applyFont="1" applyAlignment="1">
      <alignment horizontal="left" vertical="top" wrapText="1"/>
    </xf>
    <xf numFmtId="0" fontId="17" fillId="0" borderId="4" xfId="5" applyFont="1" applyBorder="1" applyAlignment="1">
      <alignment horizontal="center" vertical="top" wrapText="1"/>
    </xf>
    <xf numFmtId="0" fontId="0" fillId="0" borderId="0" xfId="0">
      <alignment vertical="top"/>
    </xf>
    <xf numFmtId="0" fontId="15" fillId="0" borderId="5" xfId="0" applyFont="1" applyBorder="1" applyAlignment="1">
      <alignment vertical="top" wrapText="1"/>
    </xf>
    <xf numFmtId="0" fontId="15" fillId="0" borderId="5" xfId="0" applyFont="1" applyBorder="1" applyAlignment="1">
      <alignment horizontal="center" vertical="top" wrapText="1"/>
    </xf>
    <xf numFmtId="0" fontId="15" fillId="0" borderId="0" xfId="5" applyAlignment="1">
      <alignment vertical="top"/>
    </xf>
    <xf numFmtId="0" fontId="0" fillId="0" borderId="0" xfId="0" applyAlignment="1">
      <alignment vertical="center"/>
    </xf>
    <xf numFmtId="0" fontId="15" fillId="0" borderId="5" xfId="2" applyBorder="1">
      <alignment vertical="top"/>
    </xf>
    <xf numFmtId="0" fontId="15" fillId="0" borderId="5" xfId="2" applyBorder="1" applyAlignment="1">
      <alignment vertical="top" wrapText="1"/>
    </xf>
    <xf numFmtId="0" fontId="15" fillId="0" borderId="0" xfId="2" applyAlignment="1">
      <alignment vertical="top" wrapText="1"/>
    </xf>
    <xf numFmtId="0" fontId="15" fillId="0" borderId="0" xfId="5" applyAlignment="1">
      <alignment horizontal="left" vertical="top" wrapText="1"/>
    </xf>
    <xf numFmtId="0" fontId="15" fillId="0" borderId="5" xfId="6" applyBorder="1" applyAlignment="1">
      <alignment vertical="top" wrapText="1"/>
    </xf>
    <xf numFmtId="1" fontId="17" fillId="0" borderId="4" xfId="5" applyNumberFormat="1" applyFont="1" applyBorder="1" applyAlignment="1">
      <alignment horizontal="center" vertical="top" wrapText="1"/>
    </xf>
    <xf numFmtId="4" fontId="17" fillId="0" borderId="4" xfId="5" applyNumberFormat="1" applyFont="1" applyBorder="1" applyAlignment="1">
      <alignment horizontal="right" vertical="top" wrapText="1"/>
    </xf>
    <xf numFmtId="0" fontId="15" fillId="0" borderId="1" xfId="5" applyBorder="1" applyAlignment="1">
      <alignment horizontal="center" vertical="top" wrapText="1"/>
    </xf>
    <xf numFmtId="1" fontId="15" fillId="0" borderId="1" xfId="5" applyNumberFormat="1" applyBorder="1" applyAlignment="1">
      <alignment horizontal="center" vertical="top" wrapText="1"/>
    </xf>
    <xf numFmtId="4" fontId="15" fillId="0" borderId="1" xfId="5" applyNumberFormat="1" applyBorder="1" applyAlignment="1">
      <alignment horizontal="right" vertical="top" wrapText="1"/>
    </xf>
    <xf numFmtId="0" fontId="17" fillId="0" borderId="0" xfId="5" applyFont="1" applyAlignment="1">
      <alignment horizontal="center" vertical="top" wrapText="1"/>
    </xf>
    <xf numFmtId="1" fontId="17" fillId="0" borderId="0" xfId="5" applyNumberFormat="1" applyFont="1" applyAlignment="1">
      <alignment horizontal="center" vertical="top" wrapText="1"/>
    </xf>
    <xf numFmtId="4" fontId="17" fillId="0" borderId="0" xfId="5" applyNumberFormat="1" applyFont="1" applyAlignment="1">
      <alignment horizontal="right" vertical="top" wrapText="1"/>
    </xf>
    <xf numFmtId="0" fontId="15" fillId="0" borderId="0" xfId="5" applyAlignment="1">
      <alignment horizontal="center" vertical="top"/>
    </xf>
    <xf numFmtId="0" fontId="15" fillId="0" borderId="0" xfId="5" applyAlignment="1">
      <alignment horizontal="right" vertical="top"/>
    </xf>
    <xf numFmtId="0" fontId="15" fillId="0" borderId="5" xfId="2" applyBorder="1" applyAlignment="1">
      <alignment horizontal="center" vertical="top"/>
    </xf>
    <xf numFmtId="2" fontId="15" fillId="0" borderId="5" xfId="2" applyNumberFormat="1" applyBorder="1" applyAlignment="1">
      <alignment horizontal="right" vertical="top"/>
    </xf>
    <xf numFmtId="0" fontId="17" fillId="0" borderId="5" xfId="2" applyFont="1" applyBorder="1" applyAlignment="1">
      <alignment vertical="top" wrapText="1"/>
    </xf>
    <xf numFmtId="0" fontId="15" fillId="0" borderId="5" xfId="2" applyBorder="1" applyAlignment="1">
      <alignment horizontal="center" vertical="top" wrapText="1"/>
    </xf>
    <xf numFmtId="4" fontId="15" fillId="0" borderId="5" xfId="2" applyNumberFormat="1" applyBorder="1" applyAlignment="1">
      <alignment horizontal="center" vertical="top" wrapText="1"/>
    </xf>
    <xf numFmtId="4" fontId="15" fillId="0" borderId="5" xfId="2" applyNumberFormat="1" applyBorder="1" applyAlignment="1">
      <alignment horizontal="right" vertical="top" wrapText="1"/>
    </xf>
    <xf numFmtId="0" fontId="19" fillId="0" borderId="0" xfId="2" applyFont="1" applyAlignment="1">
      <alignment vertical="top" wrapText="1"/>
    </xf>
    <xf numFmtId="0" fontId="15" fillId="0" borderId="0" xfId="2" applyAlignment="1">
      <alignment horizontal="center" vertical="top" wrapText="1"/>
    </xf>
    <xf numFmtId="4" fontId="15" fillId="0" borderId="0" xfId="2" applyNumberFormat="1" applyAlignment="1">
      <alignment horizontal="center" vertical="top" wrapText="1"/>
    </xf>
    <xf numFmtId="4" fontId="15" fillId="0" borderId="0" xfId="2" applyNumberFormat="1" applyAlignment="1">
      <alignment horizontal="right" vertical="top" wrapText="1"/>
    </xf>
    <xf numFmtId="9" fontId="15" fillId="0" borderId="0" xfId="2" applyNumberFormat="1" applyAlignment="1">
      <alignment horizontal="right" vertical="top" wrapText="1"/>
    </xf>
    <xf numFmtId="0" fontId="0" fillId="0" borderId="0" xfId="0" applyAlignment="1">
      <alignment vertical="top" wrapText="1"/>
    </xf>
    <xf numFmtId="0" fontId="0" fillId="0" borderId="0" xfId="0" applyAlignment="1">
      <alignment horizontal="center" vertical="top"/>
    </xf>
    <xf numFmtId="0" fontId="15" fillId="0" borderId="0" xfId="5" applyAlignment="1">
      <alignment horizontal="center" vertical="top" wrapText="1"/>
    </xf>
    <xf numFmtId="1" fontId="15" fillId="0" borderId="0" xfId="5" applyNumberFormat="1" applyAlignment="1">
      <alignment horizontal="center" vertical="top" wrapText="1"/>
    </xf>
    <xf numFmtId="4" fontId="15" fillId="0" borderId="0" xfId="5" applyNumberFormat="1" applyAlignment="1">
      <alignment horizontal="right" vertical="top" wrapText="1"/>
    </xf>
    <xf numFmtId="4" fontId="17" fillId="0" borderId="0" xfId="2" applyNumberFormat="1" applyFont="1" applyAlignment="1">
      <alignment horizontal="right" vertical="top" wrapText="1"/>
    </xf>
    <xf numFmtId="0" fontId="18" fillId="0" borderId="0" xfId="4" applyFont="1"/>
    <xf numFmtId="4" fontId="18" fillId="0" borderId="0" xfId="4" applyNumberFormat="1" applyFont="1"/>
    <xf numFmtId="0" fontId="23" fillId="1" borderId="6" xfId="0" applyFont="1" applyFill="1" applyBorder="1" applyAlignment="1">
      <alignment horizontal="left"/>
    </xf>
    <xf numFmtId="0" fontId="24" fillId="1" borderId="7" xfId="0" applyFont="1" applyFill="1" applyBorder="1">
      <alignment vertical="top"/>
    </xf>
    <xf numFmtId="0" fontId="25" fillId="1" borderId="7" xfId="0" applyFont="1" applyFill="1" applyBorder="1">
      <alignment vertical="top"/>
    </xf>
    <xf numFmtId="4" fontId="25" fillId="1" borderId="8" xfId="0" applyNumberFormat="1" applyFont="1" applyFill="1" applyBorder="1">
      <alignment vertical="top"/>
    </xf>
    <xf numFmtId="0" fontId="24" fillId="1" borderId="9" xfId="0" applyFont="1" applyFill="1" applyBorder="1" applyAlignment="1">
      <alignment horizontal="left"/>
    </xf>
    <xf numFmtId="0" fontId="24" fillId="1" borderId="0" xfId="0" applyFont="1" applyFill="1">
      <alignment vertical="top"/>
    </xf>
    <xf numFmtId="0" fontId="25" fillId="1" borderId="0" xfId="0" applyFont="1" applyFill="1">
      <alignment vertical="top"/>
    </xf>
    <xf numFmtId="4" fontId="25" fillId="1" borderId="10" xfId="0" applyNumberFormat="1" applyFont="1" applyFill="1" applyBorder="1">
      <alignment vertical="top"/>
    </xf>
    <xf numFmtId="0" fontId="19" fillId="1" borderId="11" xfId="0" applyFont="1" applyFill="1" applyBorder="1" applyAlignment="1">
      <alignment horizontal="left"/>
    </xf>
    <xf numFmtId="0" fontId="25" fillId="1" borderId="12" xfId="0" applyFont="1" applyFill="1" applyBorder="1">
      <alignment vertical="top"/>
    </xf>
    <xf numFmtId="0" fontId="18" fillId="0" borderId="10" xfId="4" applyFont="1" applyBorder="1"/>
    <xf numFmtId="0" fontId="26" fillId="0" borderId="0" xfId="0" applyFont="1">
      <alignment vertical="top"/>
    </xf>
    <xf numFmtId="173" fontId="18" fillId="0" borderId="14" xfId="4" applyNumberFormat="1" applyFont="1" applyBorder="1"/>
    <xf numFmtId="173" fontId="18" fillId="0" borderId="0" xfId="4" applyNumberFormat="1" applyFont="1"/>
    <xf numFmtId="4" fontId="18" fillId="0" borderId="10" xfId="0" applyNumberFormat="1" applyFont="1" applyBorder="1">
      <alignment vertical="top"/>
    </xf>
    <xf numFmtId="4" fontId="18" fillId="0" borderId="10" xfId="4" applyNumberFormat="1" applyFont="1" applyBorder="1"/>
    <xf numFmtId="0" fontId="19" fillId="0" borderId="10" xfId="4" applyFont="1" applyBorder="1"/>
    <xf numFmtId="0" fontId="19" fillId="0" borderId="0" xfId="4" applyFont="1"/>
    <xf numFmtId="0" fontId="18" fillId="0" borderId="0" xfId="0" applyFont="1">
      <alignment vertical="top"/>
    </xf>
    <xf numFmtId="0" fontId="19" fillId="0" borderId="9" xfId="0" applyFont="1" applyBorder="1" applyAlignment="1">
      <alignment horizontal="left"/>
    </xf>
    <xf numFmtId="4" fontId="18" fillId="0" borderId="15" xfId="0" applyNumberFormat="1" applyFont="1" applyBorder="1">
      <alignment vertical="top"/>
    </xf>
    <xf numFmtId="0" fontId="18" fillId="0" borderId="16" xfId="0" applyFont="1" applyBorder="1" applyAlignment="1">
      <alignment horizontal="left"/>
    </xf>
    <xf numFmtId="0" fontId="18" fillId="0" borderId="17" xfId="0" applyFont="1" applyBorder="1">
      <alignment vertical="top"/>
    </xf>
    <xf numFmtId="4" fontId="18" fillId="0" borderId="18" xfId="0" applyNumberFormat="1" applyFont="1" applyBorder="1">
      <alignment vertical="top"/>
    </xf>
    <xf numFmtId="0" fontId="26" fillId="0" borderId="0" xfId="0" applyFont="1" applyAlignment="1">
      <alignment horizontal="left"/>
    </xf>
    <xf numFmtId="4" fontId="26" fillId="0" borderId="0" xfId="0" applyNumberFormat="1" applyFont="1">
      <alignment vertical="top"/>
    </xf>
    <xf numFmtId="1" fontId="15" fillId="0" borderId="5" xfId="2" applyNumberFormat="1" applyBorder="1">
      <alignment vertical="top"/>
    </xf>
    <xf numFmtId="1" fontId="15" fillId="0" borderId="1" xfId="5" applyNumberFormat="1" applyBorder="1" applyAlignment="1">
      <alignment horizontal="left" vertical="top" wrapText="1"/>
    </xf>
    <xf numFmtId="1" fontId="17" fillId="0" borderId="0" xfId="5" applyNumberFormat="1" applyFont="1" applyAlignment="1">
      <alignment horizontal="left" vertical="top"/>
    </xf>
    <xf numFmtId="1" fontId="15" fillId="0" borderId="0" xfId="2" applyNumberFormat="1">
      <alignment vertical="top"/>
    </xf>
    <xf numFmtId="1" fontId="22" fillId="0" borderId="0" xfId="2" applyNumberFormat="1" applyFont="1" applyAlignment="1">
      <alignment vertical="top" wrapText="1"/>
    </xf>
    <xf numFmtId="1" fontId="15" fillId="0" borderId="0" xfId="2" applyNumberFormat="1" applyAlignment="1">
      <alignment vertical="top" wrapText="1"/>
    </xf>
    <xf numFmtId="1" fontId="22" fillId="0" borderId="0" xfId="2" applyNumberFormat="1" applyFont="1">
      <alignment vertical="top"/>
    </xf>
    <xf numFmtId="1" fontId="15" fillId="0" borderId="0" xfId="5" applyNumberFormat="1" applyAlignment="1">
      <alignment horizontal="left" vertical="top" wrapText="1"/>
    </xf>
    <xf numFmtId="1" fontId="15" fillId="0" borderId="0" xfId="5" applyNumberFormat="1" applyAlignment="1">
      <alignment vertical="top"/>
    </xf>
    <xf numFmtId="170" fontId="26" fillId="0" borderId="22" xfId="9" applyNumberFormat="1" applyFont="1" applyBorder="1"/>
    <xf numFmtId="170" fontId="26" fillId="0" borderId="14" xfId="9" applyNumberFormat="1" applyFont="1" applyBorder="1"/>
    <xf numFmtId="170" fontId="26" fillId="0" borderId="23" xfId="9" applyNumberFormat="1" applyFont="1" applyBorder="1"/>
    <xf numFmtId="170" fontId="25" fillId="0" borderId="24" xfId="9" applyNumberFormat="1" applyFont="1" applyBorder="1"/>
    <xf numFmtId="170" fontId="26" fillId="0" borderId="0" xfId="9" applyNumberFormat="1" applyFont="1"/>
    <xf numFmtId="170" fontId="26" fillId="0" borderId="0" xfId="9" applyNumberFormat="1" applyFont="1" applyAlignment="1">
      <alignment horizontal="right"/>
    </xf>
    <xf numFmtId="170" fontId="26" fillId="0" borderId="25" xfId="9" applyNumberFormat="1" applyFont="1" applyBorder="1"/>
    <xf numFmtId="170" fontId="30" fillId="0" borderId="24" xfId="9" applyNumberFormat="1" applyFont="1" applyBorder="1"/>
    <xf numFmtId="1" fontId="30" fillId="0" borderId="0" xfId="9" applyNumberFormat="1" applyFont="1"/>
    <xf numFmtId="170" fontId="26" fillId="0" borderId="24" xfId="9" applyNumberFormat="1" applyFont="1" applyBorder="1"/>
    <xf numFmtId="170" fontId="26" fillId="0" borderId="25" xfId="9" applyNumberFormat="1" applyFont="1" applyBorder="1" applyAlignment="1">
      <alignment horizontal="right"/>
    </xf>
    <xf numFmtId="170" fontId="31" fillId="0" borderId="24" xfId="9" applyNumberFormat="1" applyFont="1" applyBorder="1"/>
    <xf numFmtId="170" fontId="31" fillId="0" borderId="0" xfId="9" applyNumberFormat="1" applyFont="1"/>
    <xf numFmtId="170" fontId="31" fillId="0" borderId="0" xfId="9" applyNumberFormat="1" applyFont="1" applyAlignment="1">
      <alignment horizontal="right"/>
    </xf>
    <xf numFmtId="170" fontId="31" fillId="0" borderId="25" xfId="9" applyNumberFormat="1" applyFont="1" applyBorder="1" applyAlignment="1">
      <alignment horizontal="right"/>
    </xf>
    <xf numFmtId="170" fontId="26" fillId="0" borderId="26" xfId="9" applyNumberFormat="1" applyFont="1" applyBorder="1"/>
    <xf numFmtId="170" fontId="26" fillId="0" borderId="12" xfId="9" applyNumberFormat="1" applyFont="1" applyBorder="1" applyAlignment="1">
      <alignment horizontal="right"/>
    </xf>
    <xf numFmtId="170" fontId="26" fillId="0" borderId="12" xfId="9" applyNumberFormat="1" applyFont="1" applyBorder="1"/>
    <xf numFmtId="170" fontId="26" fillId="0" borderId="27" xfId="9" applyNumberFormat="1" applyFont="1" applyBorder="1" applyAlignment="1">
      <alignment horizontal="right"/>
    </xf>
    <xf numFmtId="0" fontId="15" fillId="0" borderId="5" xfId="0" applyFont="1" applyBorder="1" applyAlignment="1">
      <alignment horizontal="center" wrapText="1"/>
    </xf>
    <xf numFmtId="49" fontId="32" fillId="0" borderId="19" xfId="10" applyNumberFormat="1" applyFont="1" applyBorder="1" applyAlignment="1">
      <alignment horizontal="center" vertical="top" wrapText="1"/>
    </xf>
    <xf numFmtId="0" fontId="21" fillId="0" borderId="19" xfId="0" applyFont="1" applyBorder="1" applyAlignment="1"/>
    <xf numFmtId="4" fontId="32" fillId="0" borderId="19" xfId="1" applyNumberFormat="1" applyFont="1" applyBorder="1" applyAlignment="1">
      <alignment horizontal="right" wrapText="1"/>
    </xf>
    <xf numFmtId="0" fontId="21" fillId="0" borderId="19" xfId="0" applyFont="1" applyBorder="1" applyAlignment="1">
      <alignment horizontal="center"/>
    </xf>
    <xf numFmtId="0" fontId="0" fillId="0" borderId="0" xfId="0" applyAlignment="1">
      <alignment horizontal="center"/>
    </xf>
    <xf numFmtId="0" fontId="15" fillId="0" borderId="5" xfId="6" applyBorder="1" applyAlignment="1">
      <alignment horizontal="center" wrapText="1"/>
    </xf>
    <xf numFmtId="4" fontId="15" fillId="0" borderId="5" xfId="0" applyNumberFormat="1" applyFont="1" applyBorder="1" applyAlignment="1">
      <alignment horizontal="right" wrapText="1"/>
    </xf>
    <xf numFmtId="170" fontId="25" fillId="0" borderId="0" xfId="9" applyNumberFormat="1" applyFont="1" applyAlignment="1">
      <alignment horizontal="right"/>
    </xf>
    <xf numFmtId="170" fontId="25" fillId="0" borderId="12" xfId="9" applyNumberFormat="1" applyFont="1" applyBorder="1" applyAlignment="1">
      <alignment horizontal="right"/>
    </xf>
    <xf numFmtId="170" fontId="26" fillId="4" borderId="0" xfId="9" applyNumberFormat="1" applyFont="1" applyFill="1"/>
    <xf numFmtId="170" fontId="26" fillId="4" borderId="0" xfId="9" applyNumberFormat="1" applyFont="1" applyFill="1" applyAlignment="1">
      <alignment horizontal="right"/>
    </xf>
    <xf numFmtId="170" fontId="31" fillId="4" borderId="0" xfId="9" applyNumberFormat="1" applyFont="1" applyFill="1"/>
    <xf numFmtId="0" fontId="15" fillId="0" borderId="0" xfId="4" applyFont="1"/>
    <xf numFmtId="0" fontId="17" fillId="0" borderId="32" xfId="5" applyFont="1" applyBorder="1" applyAlignment="1">
      <alignment horizontal="center" vertical="top" wrapText="1"/>
    </xf>
    <xf numFmtId="4" fontId="18" fillId="0" borderId="33" xfId="0" applyNumberFormat="1" applyFont="1" applyBorder="1" applyAlignment="1">
      <alignment horizontal="right" vertical="top" wrapText="1"/>
    </xf>
    <xf numFmtId="0" fontId="15" fillId="0" borderId="35" xfId="5" applyBorder="1" applyAlignment="1">
      <alignment horizontal="left" vertical="top" wrapText="1"/>
    </xf>
    <xf numFmtId="0" fontId="15" fillId="0" borderId="24" xfId="5" applyBorder="1" applyAlignment="1">
      <alignment horizontal="left" vertical="top" wrapText="1"/>
    </xf>
    <xf numFmtId="0" fontId="15" fillId="0" borderId="26" xfId="5" applyBorder="1" applyAlignment="1">
      <alignment horizontal="left" vertical="top" wrapText="1"/>
    </xf>
    <xf numFmtId="0" fontId="17" fillId="0" borderId="12" xfId="5" applyFont="1" applyBorder="1" applyAlignment="1">
      <alignment horizontal="left" vertical="top" wrapText="1"/>
    </xf>
    <xf numFmtId="0" fontId="15" fillId="0" borderId="12" xfId="5" applyBorder="1" applyAlignment="1">
      <alignment horizontal="center" vertical="top" wrapText="1"/>
    </xf>
    <xf numFmtId="1" fontId="15" fillId="0" borderId="12" xfId="5" applyNumberFormat="1" applyBorder="1" applyAlignment="1">
      <alignment horizontal="center" vertical="top" wrapText="1"/>
    </xf>
    <xf numFmtId="4" fontId="15" fillId="0" borderId="12" xfId="5" applyNumberFormat="1" applyBorder="1" applyAlignment="1">
      <alignment horizontal="right" vertical="top" wrapText="1"/>
    </xf>
    <xf numFmtId="4" fontId="17" fillId="0" borderId="25" xfId="5" applyNumberFormat="1" applyFont="1" applyBorder="1" applyAlignment="1">
      <alignment horizontal="right" vertical="top" wrapText="1"/>
    </xf>
    <xf numFmtId="4" fontId="15" fillId="0" borderId="25" xfId="5" applyNumberFormat="1" applyBorder="1" applyAlignment="1">
      <alignment horizontal="right" vertical="top" wrapText="1"/>
    </xf>
    <xf numFmtId="4" fontId="15" fillId="0" borderId="33" xfId="2" applyNumberFormat="1" applyBorder="1" applyAlignment="1">
      <alignment horizontal="right" vertical="top" wrapText="1"/>
    </xf>
    <xf numFmtId="0" fontId="15" fillId="0" borderId="34" xfId="2" applyBorder="1" applyAlignment="1">
      <alignment horizontal="left" vertical="top" wrapText="1"/>
    </xf>
    <xf numFmtId="4" fontId="15" fillId="0" borderId="36" xfId="5" applyNumberFormat="1" applyBorder="1" applyAlignment="1">
      <alignment horizontal="right" vertical="top" wrapText="1"/>
    </xf>
    <xf numFmtId="4" fontId="17" fillId="0" borderId="33" xfId="0" applyNumberFormat="1" applyFont="1" applyBorder="1" applyAlignment="1">
      <alignment horizontal="right" vertical="top" wrapText="1"/>
    </xf>
    <xf numFmtId="1" fontId="15" fillId="0" borderId="12" xfId="5" applyNumberFormat="1" applyBorder="1" applyAlignment="1">
      <alignment horizontal="left" vertical="top" wrapText="1"/>
    </xf>
    <xf numFmtId="4" fontId="15" fillId="0" borderId="37" xfId="5" applyNumberFormat="1" applyBorder="1" applyAlignment="1">
      <alignment horizontal="right" vertical="top" wrapText="1"/>
    </xf>
    <xf numFmtId="4" fontId="18" fillId="0" borderId="39" xfId="0" applyNumberFormat="1" applyFont="1" applyBorder="1" applyAlignment="1">
      <alignment wrapText="1"/>
    </xf>
    <xf numFmtId="0" fontId="15" fillId="0" borderId="0" xfId="5" applyAlignment="1">
      <alignment wrapText="1"/>
    </xf>
    <xf numFmtId="0" fontId="15" fillId="0" borderId="0" xfId="11" applyAlignment="1">
      <alignment vertical="top" wrapText="1"/>
    </xf>
    <xf numFmtId="165" fontId="33" fillId="2" borderId="5" xfId="12" applyFont="1" applyFill="1" applyBorder="1" applyAlignment="1">
      <alignment horizontal="center"/>
    </xf>
    <xf numFmtId="0" fontId="45" fillId="0" borderId="0" xfId="132" applyFont="1" applyAlignment="1">
      <alignment horizontal="center" vertical="center"/>
    </xf>
    <xf numFmtId="0" fontId="45" fillId="0" borderId="21" xfId="132" applyFont="1" applyBorder="1" applyAlignment="1">
      <alignment horizontal="center" vertical="center"/>
    </xf>
    <xf numFmtId="0" fontId="17" fillId="0" borderId="0" xfId="132" applyFont="1" applyAlignment="1">
      <alignment vertical="center"/>
    </xf>
    <xf numFmtId="0" fontId="0" fillId="0" borderId="0" xfId="132" applyFont="1" applyAlignment="1">
      <alignment vertical="center"/>
    </xf>
    <xf numFmtId="0" fontId="44" fillId="0" borderId="0" xfId="132"/>
    <xf numFmtId="0" fontId="0" fillId="0" borderId="21" xfId="132" applyFont="1" applyBorder="1" applyAlignment="1">
      <alignment vertical="center"/>
    </xf>
    <xf numFmtId="0" fontId="0" fillId="0" borderId="21" xfId="132" applyFont="1" applyBorder="1" applyAlignment="1">
      <alignment horizontal="center" vertical="center"/>
    </xf>
    <xf numFmtId="0" fontId="20" fillId="0" borderId="21" xfId="132" applyFont="1" applyBorder="1" applyAlignment="1">
      <alignment vertical="center" wrapText="1"/>
    </xf>
    <xf numFmtId="0" fontId="13" fillId="0" borderId="0" xfId="132" applyFont="1" applyAlignment="1">
      <alignment horizontal="left" vertical="center"/>
    </xf>
    <xf numFmtId="0" fontId="20" fillId="0" borderId="0" xfId="132" applyFont="1" applyAlignment="1">
      <alignment horizontal="left" vertical="center"/>
    </xf>
    <xf numFmtId="0" fontId="13" fillId="0" borderId="0" xfId="132" applyFont="1" applyAlignment="1">
      <alignment vertical="center"/>
    </xf>
    <xf numFmtId="0" fontId="20" fillId="0" borderId="0" xfId="132" applyFont="1"/>
    <xf numFmtId="171" fontId="0" fillId="0" borderId="21" xfId="132" applyNumberFormat="1" applyFont="1" applyBorder="1" applyAlignment="1">
      <alignment vertical="center"/>
    </xf>
    <xf numFmtId="0" fontId="20" fillId="0" borderId="0" xfId="132" applyFont="1" applyAlignment="1">
      <alignment vertical="center"/>
    </xf>
    <xf numFmtId="0" fontId="45" fillId="0" borderId="0" xfId="132" applyFont="1" applyAlignment="1">
      <alignment vertical="center"/>
    </xf>
    <xf numFmtId="0" fontId="45" fillId="3" borderId="21" xfId="132" applyFont="1" applyFill="1" applyBorder="1" applyAlignment="1">
      <alignment vertical="center"/>
    </xf>
    <xf numFmtId="171" fontId="45" fillId="3" borderId="21" xfId="132" applyNumberFormat="1" applyFont="1" applyFill="1" applyBorder="1" applyAlignment="1">
      <alignment vertical="center"/>
    </xf>
    <xf numFmtId="0" fontId="45" fillId="3" borderId="21" xfId="132" applyFont="1" applyFill="1" applyBorder="1" applyAlignment="1">
      <alignment horizontal="center" vertical="center"/>
    </xf>
    <xf numFmtId="0" fontId="51" fillId="3" borderId="21" xfId="132" applyFont="1" applyFill="1" applyBorder="1" applyAlignment="1">
      <alignment vertical="center" wrapText="1"/>
    </xf>
    <xf numFmtId="0" fontId="45" fillId="0" borderId="21" xfId="132" applyFont="1" applyBorder="1" applyAlignment="1">
      <alignment vertical="center"/>
    </xf>
    <xf numFmtId="171" fontId="45" fillId="0" borderId="21" xfId="132" applyNumberFormat="1" applyFont="1" applyBorder="1" applyAlignment="1">
      <alignment vertical="center"/>
    </xf>
    <xf numFmtId="0" fontId="51" fillId="0" borderId="21" xfId="132" applyFont="1" applyBorder="1" applyAlignment="1">
      <alignment vertical="center" wrapText="1"/>
    </xf>
    <xf numFmtId="0" fontId="20" fillId="0" borderId="21" xfId="132" applyFont="1" applyBorder="1" applyAlignment="1">
      <alignment vertical="center"/>
    </xf>
    <xf numFmtId="0" fontId="15" fillId="0" borderId="21" xfId="132" applyFont="1" applyBorder="1" applyAlignment="1">
      <alignment vertical="center"/>
    </xf>
    <xf numFmtId="171" fontId="0" fillId="6" borderId="21" xfId="132" applyNumberFormat="1" applyFont="1" applyFill="1" applyBorder="1" applyAlignment="1">
      <alignment vertical="center"/>
    </xf>
    <xf numFmtId="0" fontId="52" fillId="0" borderId="21" xfId="132" applyFont="1" applyBorder="1" applyAlignment="1">
      <alignment vertical="center" wrapText="1"/>
    </xf>
    <xf numFmtId="0" fontId="15" fillId="0" borderId="21" xfId="132" applyFont="1" applyBorder="1" applyAlignment="1">
      <alignment horizontal="center" vertical="center"/>
    </xf>
    <xf numFmtId="171" fontId="45" fillId="3" borderId="21" xfId="132" applyNumberFormat="1" applyFont="1" applyFill="1" applyBorder="1" applyAlignment="1">
      <alignment horizontal="center" vertical="center"/>
    </xf>
    <xf numFmtId="0" fontId="44" fillId="0" borderId="0" xfId="132" applyAlignment="1">
      <alignment horizontal="center"/>
    </xf>
    <xf numFmtId="165" fontId="15" fillId="0" borderId="0" xfId="11" applyNumberFormat="1" applyAlignment="1">
      <alignment vertical="top" wrapText="1"/>
    </xf>
    <xf numFmtId="0" fontId="17" fillId="0" borderId="9" xfId="0" applyFont="1" applyBorder="1" applyAlignment="1">
      <alignment horizontal="left"/>
    </xf>
    <xf numFmtId="170" fontId="25" fillId="4" borderId="24" xfId="9" applyNumberFormat="1" applyFont="1" applyFill="1" applyBorder="1"/>
    <xf numFmtId="170" fontId="26" fillId="4" borderId="24" xfId="9" applyNumberFormat="1" applyFont="1" applyFill="1" applyBorder="1"/>
    <xf numFmtId="170" fontId="31" fillId="4" borderId="24" xfId="9" applyNumberFormat="1" applyFont="1" applyFill="1" applyBorder="1"/>
    <xf numFmtId="173" fontId="15" fillId="0" borderId="0" xfId="4" applyNumberFormat="1" applyFont="1"/>
    <xf numFmtId="165" fontId="33" fillId="2" borderId="5" xfId="12" applyFont="1" applyFill="1" applyBorder="1" applyAlignment="1">
      <alignment horizontal="right" wrapText="1"/>
    </xf>
    <xf numFmtId="165" fontId="33" fillId="2" borderId="5" xfId="12" applyFont="1" applyFill="1" applyBorder="1" applyAlignment="1">
      <alignment wrapText="1"/>
    </xf>
    <xf numFmtId="0" fontId="15" fillId="0" borderId="0" xfId="5" applyAlignment="1">
      <alignment horizontal="center" wrapText="1"/>
    </xf>
    <xf numFmtId="4" fontId="15" fillId="0" borderId="0" xfId="3" applyNumberFormat="1" applyAlignment="1">
      <alignment horizontal="right" wrapText="1"/>
    </xf>
    <xf numFmtId="0" fontId="44" fillId="0" borderId="21" xfId="132" applyBorder="1"/>
    <xf numFmtId="0" fontId="44" fillId="0" borderId="21" xfId="132" applyBorder="1" applyAlignment="1">
      <alignment horizontal="center"/>
    </xf>
    <xf numFmtId="0" fontId="15" fillId="0" borderId="21" xfId="132" applyFont="1" applyBorder="1"/>
    <xf numFmtId="0" fontId="0" fillId="0" borderId="21" xfId="132" applyFont="1" applyBorder="1"/>
    <xf numFmtId="0" fontId="0" fillId="0" borderId="21" xfId="132" applyFont="1" applyBorder="1" applyAlignment="1">
      <alignment horizontal="center"/>
    </xf>
    <xf numFmtId="0" fontId="15" fillId="0" borderId="21" xfId="132" applyFont="1" applyBorder="1" applyAlignment="1">
      <alignment horizontal="center"/>
    </xf>
    <xf numFmtId="0" fontId="0" fillId="0" borderId="21" xfId="0" applyBorder="1" applyAlignment="1"/>
    <xf numFmtId="0" fontId="0" fillId="3" borderId="21" xfId="0" applyFill="1" applyBorder="1" applyAlignment="1"/>
    <xf numFmtId="170" fontId="26" fillId="4" borderId="26" xfId="9" applyNumberFormat="1" applyFont="1" applyFill="1" applyBorder="1"/>
    <xf numFmtId="170" fontId="26" fillId="4" borderId="12" xfId="9" applyNumberFormat="1" applyFont="1" applyFill="1" applyBorder="1" applyAlignment="1">
      <alignment horizontal="right"/>
    </xf>
    <xf numFmtId="0" fontId="0" fillId="0" borderId="2" xfId="0" applyBorder="1" applyAlignment="1">
      <alignment horizontal="right"/>
    </xf>
    <xf numFmtId="165" fontId="0" fillId="0" borderId="21" xfId="136" applyFont="1" applyBorder="1" applyAlignment="1">
      <alignment vertical="center"/>
    </xf>
    <xf numFmtId="165" fontId="44" fillId="0" borderId="21" xfId="136" applyFont="1" applyBorder="1" applyAlignment="1">
      <alignment horizontal="center"/>
    </xf>
    <xf numFmtId="165" fontId="44" fillId="0" borderId="0" xfId="136" applyFont="1"/>
    <xf numFmtId="165" fontId="0" fillId="0" borderId="0" xfId="136" applyFont="1"/>
    <xf numFmtId="0" fontId="15" fillId="0" borderId="0" xfId="132" applyFont="1"/>
    <xf numFmtId="0" fontId="0" fillId="0" borderId="20" xfId="0" applyBorder="1" applyAlignment="1">
      <alignment horizontal="right"/>
    </xf>
    <xf numFmtId="16" fontId="0" fillId="0" borderId="21" xfId="0" applyNumberFormat="1" applyBorder="1" applyAlignment="1"/>
    <xf numFmtId="1" fontId="0" fillId="0" borderId="21" xfId="132" applyNumberFormat="1" applyFont="1" applyBorder="1"/>
    <xf numFmtId="180" fontId="44" fillId="0" borderId="21" xfId="136" applyNumberFormat="1" applyFont="1" applyBorder="1"/>
    <xf numFmtId="180" fontId="44" fillId="0" borderId="21" xfId="132" applyNumberFormat="1" applyBorder="1"/>
    <xf numFmtId="1" fontId="44" fillId="0" borderId="21" xfId="132" applyNumberFormat="1" applyBorder="1"/>
    <xf numFmtId="2" fontId="0" fillId="0" borderId="21" xfId="0" applyNumberFormat="1" applyBorder="1" applyAlignment="1"/>
    <xf numFmtId="2" fontId="0" fillId="0" borderId="0" xfId="0" applyNumberFormat="1" applyAlignment="1"/>
    <xf numFmtId="2" fontId="0" fillId="3" borderId="0" xfId="0" applyNumberFormat="1" applyFill="1" applyAlignment="1"/>
    <xf numFmtId="0" fontId="0" fillId="3" borderId="0" xfId="0" applyFill="1" applyAlignment="1">
      <alignment horizontal="center"/>
    </xf>
    <xf numFmtId="0" fontId="0" fillId="3" borderId="0" xfId="0" applyFill="1" applyAlignment="1"/>
    <xf numFmtId="0" fontId="15" fillId="0" borderId="0" xfId="11" applyAlignment="1">
      <alignment vertical="center" wrapText="1"/>
    </xf>
    <xf numFmtId="0" fontId="55" fillId="0" borderId="0" xfId="4" applyFont="1"/>
    <xf numFmtId="0" fontId="15" fillId="0" borderId="1" xfId="5" applyBorder="1" applyAlignment="1">
      <alignment horizontal="center" wrapText="1"/>
    </xf>
    <xf numFmtId="1" fontId="15" fillId="0" borderId="1" xfId="5" applyNumberFormat="1" applyBorder="1" applyAlignment="1">
      <alignment horizontal="center" wrapText="1"/>
    </xf>
    <xf numFmtId="4" fontId="15" fillId="0" borderId="1" xfId="5" applyNumberFormat="1" applyBorder="1" applyAlignment="1">
      <alignment horizontal="right" wrapText="1"/>
    </xf>
    <xf numFmtId="0" fontId="15" fillId="0" borderId="0" xfId="5" applyAlignment="1">
      <alignment horizontal="right" wrapText="1"/>
    </xf>
    <xf numFmtId="0" fontId="15" fillId="0" borderId="0" xfId="99"/>
    <xf numFmtId="4" fontId="21" fillId="0" borderId="28" xfId="10" applyNumberFormat="1" applyFont="1" applyBorder="1" applyAlignment="1">
      <alignment horizontal="right" wrapText="1"/>
    </xf>
    <xf numFmtId="0" fontId="15" fillId="0" borderId="5" xfId="73" applyBorder="1" applyAlignment="1">
      <alignment horizontal="center" vertical="top"/>
    </xf>
    <xf numFmtId="0" fontId="15" fillId="0" borderId="5" xfId="73" applyBorder="1" applyAlignment="1">
      <alignment horizontal="center" vertical="top" wrapText="1"/>
    </xf>
    <xf numFmtId="0" fontId="15" fillId="0" borderId="5" xfId="73" applyBorder="1" applyAlignment="1">
      <alignment horizontal="left" vertical="top" wrapText="1"/>
    </xf>
    <xf numFmtId="0" fontId="15" fillId="0" borderId="5" xfId="0" applyFont="1" applyBorder="1" applyAlignment="1">
      <alignment horizontal="left" vertical="top" wrapText="1"/>
    </xf>
    <xf numFmtId="0" fontId="15" fillId="0" borderId="5" xfId="0" applyFont="1" applyBorder="1" applyAlignment="1">
      <alignment horizontal="center" vertical="top"/>
    </xf>
    <xf numFmtId="0" fontId="17" fillId="0" borderId="5" xfId="73" applyFont="1" applyBorder="1" applyAlignment="1">
      <alignment horizontal="left" vertical="top" wrapText="1"/>
    </xf>
    <xf numFmtId="0" fontId="15" fillId="0" borderId="5" xfId="6" applyBorder="1" applyAlignment="1">
      <alignment horizontal="center" vertical="center" wrapText="1"/>
    </xf>
    <xf numFmtId="0" fontId="34" fillId="2" borderId="43" xfId="11" applyFont="1" applyFill="1" applyBorder="1" applyAlignment="1">
      <alignment horizontal="left" vertical="top" wrapText="1"/>
    </xf>
    <xf numFmtId="0" fontId="17" fillId="0" borderId="43" xfId="5" applyFont="1" applyBorder="1" applyAlignment="1">
      <alignment horizontal="left" vertical="center" wrapText="1"/>
    </xf>
    <xf numFmtId="0" fontId="17" fillId="0" borderId="5" xfId="5" applyFont="1" applyBorder="1" applyAlignment="1">
      <alignment horizontal="left" vertical="center" wrapText="1"/>
    </xf>
    <xf numFmtId="0" fontId="17" fillId="0" borderId="5" xfId="5" applyFont="1" applyBorder="1" applyAlignment="1">
      <alignment horizontal="center" vertical="center" wrapText="1"/>
    </xf>
    <xf numFmtId="1" fontId="17" fillId="0" borderId="5" xfId="5" applyNumberFormat="1" applyFont="1" applyBorder="1" applyAlignment="1">
      <alignment horizontal="center" vertical="center" wrapText="1"/>
    </xf>
    <xf numFmtId="4" fontId="17" fillId="0" borderId="5" xfId="5" applyNumberFormat="1" applyFont="1" applyBorder="1" applyAlignment="1">
      <alignment horizontal="center" vertical="center" wrapText="1"/>
    </xf>
    <xf numFmtId="0" fontId="15" fillId="0" borderId="5" xfId="73" applyBorder="1" applyAlignment="1">
      <alignment horizontal="center" wrapText="1"/>
    </xf>
    <xf numFmtId="1" fontId="15" fillId="0" borderId="5" xfId="73" applyNumberFormat="1" applyBorder="1" applyAlignment="1">
      <alignment horizontal="center" vertical="top"/>
    </xf>
    <xf numFmtId="0" fontId="56" fillId="0" borderId="5" xfId="73" applyFont="1" applyBorder="1" applyAlignment="1">
      <alignment horizontal="left" vertical="top" wrapText="1"/>
    </xf>
    <xf numFmtId="0" fontId="15" fillId="0" borderId="5" xfId="73" applyBorder="1" applyAlignment="1">
      <alignment horizontal="right" vertical="top" wrapText="1"/>
    </xf>
    <xf numFmtId="0" fontId="10" fillId="0" borderId="5" xfId="73" applyFont="1" applyBorder="1" applyAlignment="1">
      <alignment horizontal="left" vertical="top" wrapText="1"/>
    </xf>
    <xf numFmtId="2" fontId="15" fillId="0" borderId="5" xfId="73" applyNumberFormat="1" applyBorder="1" applyAlignment="1">
      <alignment horizontal="center" vertical="top" wrapText="1"/>
    </xf>
    <xf numFmtId="0" fontId="15" fillId="0" borderId="5" xfId="73" applyBorder="1" applyAlignment="1">
      <alignment horizontal="left" wrapText="1"/>
    </xf>
    <xf numFmtId="4" fontId="15" fillId="0" borderId="5" xfId="73" applyNumberFormat="1" applyBorder="1" applyAlignment="1">
      <alignment horizontal="right" vertical="top"/>
    </xf>
    <xf numFmtId="0" fontId="15" fillId="0" borderId="38" xfId="5" applyBorder="1" applyAlignment="1">
      <alignment horizontal="left" vertical="center" wrapText="1"/>
    </xf>
    <xf numFmtId="9" fontId="33" fillId="2" borderId="5" xfId="133" applyFont="1" applyFill="1" applyBorder="1" applyAlignment="1">
      <alignment vertical="top" wrapText="1"/>
    </xf>
    <xf numFmtId="0" fontId="15" fillId="0" borderId="5" xfId="73" applyBorder="1" applyAlignment="1">
      <alignment horizontal="left" vertical="center" wrapText="1"/>
    </xf>
    <xf numFmtId="4" fontId="18" fillId="0" borderId="44" xfId="4" applyNumberFormat="1" applyFont="1" applyBorder="1"/>
    <xf numFmtId="0" fontId="15" fillId="0" borderId="5" xfId="73" applyBorder="1" applyAlignment="1">
      <alignment horizontal="center" vertical="center"/>
    </xf>
    <xf numFmtId="0" fontId="10" fillId="2" borderId="5" xfId="11" applyFont="1" applyFill="1" applyBorder="1" applyAlignment="1">
      <alignment horizontal="left" vertical="top" wrapText="1"/>
    </xf>
    <xf numFmtId="0" fontId="10" fillId="2" borderId="5" xfId="11" applyFont="1" applyFill="1" applyBorder="1" applyAlignment="1">
      <alignment horizontal="center" wrapText="1"/>
    </xf>
    <xf numFmtId="165" fontId="10" fillId="2" borderId="5" xfId="12" applyFont="1" applyFill="1" applyBorder="1" applyAlignment="1">
      <alignment wrapText="1"/>
    </xf>
    <xf numFmtId="0" fontId="15" fillId="0" borderId="5" xfId="11" applyBorder="1" applyAlignment="1">
      <alignment horizontal="left" vertical="top" wrapText="1"/>
    </xf>
    <xf numFmtId="1" fontId="17" fillId="0" borderId="5" xfId="2" applyNumberFormat="1" applyFont="1" applyBorder="1" applyAlignment="1">
      <alignment vertical="top" wrapText="1"/>
    </xf>
    <xf numFmtId="0" fontId="17" fillId="0" borderId="5" xfId="2" applyFont="1" applyBorder="1">
      <alignment vertical="top"/>
    </xf>
    <xf numFmtId="1" fontId="17" fillId="0" borderId="5" xfId="2" applyNumberFormat="1" applyFont="1" applyBorder="1">
      <alignment vertical="top"/>
    </xf>
    <xf numFmtId="0" fontId="17" fillId="0" borderId="0" xfId="2" applyFont="1" applyAlignment="1">
      <alignment vertical="top" wrapText="1"/>
    </xf>
    <xf numFmtId="0" fontId="15" fillId="0" borderId="0" xfId="0" applyFont="1">
      <alignment vertical="top"/>
    </xf>
    <xf numFmtId="10" fontId="15" fillId="0" borderId="0" xfId="99" applyNumberFormat="1"/>
    <xf numFmtId="0" fontId="15" fillId="0" borderId="34" xfId="2" applyBorder="1" applyAlignment="1">
      <alignment horizontal="left" vertical="top"/>
    </xf>
    <xf numFmtId="0" fontId="15" fillId="0" borderId="5" xfId="2" applyBorder="1" applyAlignment="1">
      <alignment horizontal="center" vertical="center" wrapText="1"/>
    </xf>
    <xf numFmtId="4" fontId="15" fillId="0" borderId="33" xfId="0" applyNumberFormat="1" applyFont="1" applyBorder="1" applyAlignment="1">
      <alignment horizontal="right" vertical="top" wrapText="1"/>
    </xf>
    <xf numFmtId="4" fontId="15" fillId="0" borderId="30" xfId="5" applyNumberFormat="1" applyBorder="1" applyAlignment="1">
      <alignment horizontal="center" vertical="center" wrapText="1"/>
    </xf>
    <xf numFmtId="4" fontId="15" fillId="0" borderId="31" xfId="5" applyNumberFormat="1" applyBorder="1" applyAlignment="1">
      <alignment horizontal="center" vertical="center" wrapText="1"/>
    </xf>
    <xf numFmtId="0" fontId="21" fillId="0" borderId="5" xfId="0" applyFont="1" applyBorder="1">
      <alignment vertical="top"/>
    </xf>
    <xf numFmtId="0" fontId="10" fillId="0" borderId="21" xfId="73" applyFont="1" applyBorder="1" applyAlignment="1">
      <alignment horizontal="center" vertical="top" wrapText="1"/>
    </xf>
    <xf numFmtId="0" fontId="15" fillId="0" borderId="21" xfId="73" applyBorder="1" applyAlignment="1">
      <alignment horizontal="center" vertical="top" wrapText="1"/>
    </xf>
    <xf numFmtId="0" fontId="21" fillId="0" borderId="5" xfId="0" applyFont="1" applyBorder="1" applyAlignment="1">
      <alignment horizontal="center" vertical="top"/>
    </xf>
    <xf numFmtId="1" fontId="15" fillId="0" borderId="5" xfId="5" applyNumberFormat="1" applyBorder="1" applyAlignment="1">
      <alignment horizontal="left" vertical="top" wrapText="1"/>
    </xf>
    <xf numFmtId="0" fontId="15" fillId="0" borderId="5" xfId="5" applyBorder="1" applyAlignment="1">
      <alignment horizontal="left" vertical="top" wrapText="1"/>
    </xf>
    <xf numFmtId="1" fontId="15" fillId="0" borderId="45" xfId="5" applyNumberFormat="1" applyBorder="1" applyAlignment="1">
      <alignment horizontal="left" vertical="top" wrapText="1"/>
    </xf>
    <xf numFmtId="1" fontId="17" fillId="0" borderId="2" xfId="5" applyNumberFormat="1" applyFont="1" applyBorder="1" applyAlignment="1">
      <alignment horizontal="left" vertical="top"/>
    </xf>
    <xf numFmtId="0" fontId="15" fillId="0" borderId="29" xfId="5" applyBorder="1" applyAlignment="1">
      <alignment horizontal="center" vertical="top" wrapText="1"/>
    </xf>
    <xf numFmtId="1" fontId="15" fillId="0" borderId="30" xfId="5" applyNumberFormat="1" applyBorder="1" applyAlignment="1">
      <alignment horizontal="center" vertical="top" wrapText="1"/>
    </xf>
    <xf numFmtId="0" fontId="15" fillId="0" borderId="30" xfId="5" applyBorder="1" applyAlignment="1">
      <alignment horizontal="center" vertical="top" wrapText="1"/>
    </xf>
    <xf numFmtId="0" fontId="15" fillId="0" borderId="5" xfId="6" applyBorder="1" applyAlignment="1">
      <alignment horizontal="center" vertical="top" wrapText="1"/>
    </xf>
    <xf numFmtId="4" fontId="15" fillId="0" borderId="5" xfId="0" applyNumberFormat="1" applyFont="1" applyBorder="1" applyAlignment="1">
      <alignment horizontal="right" vertical="top" wrapText="1"/>
    </xf>
    <xf numFmtId="0" fontId="17" fillId="0" borderId="0" xfId="0" applyFont="1">
      <alignment vertical="top"/>
    </xf>
    <xf numFmtId="0" fontId="17" fillId="0" borderId="5" xfId="0" applyFont="1" applyBorder="1" applyAlignment="1">
      <alignment vertical="top" wrapText="1"/>
    </xf>
    <xf numFmtId="0" fontId="17" fillId="0" borderId="5" xfId="6" applyFont="1" applyBorder="1" applyAlignment="1">
      <alignment vertical="top" wrapText="1"/>
    </xf>
    <xf numFmtId="0" fontId="15" fillId="0" borderId="5" xfId="6" applyBorder="1" applyAlignment="1">
      <alignment horizontal="left" vertical="top" wrapText="1"/>
    </xf>
    <xf numFmtId="3" fontId="15" fillId="0" borderId="5" xfId="6" applyNumberFormat="1" applyBorder="1" applyAlignment="1">
      <alignment horizontal="center" wrapText="1"/>
    </xf>
    <xf numFmtId="0" fontId="15" fillId="0" borderId="0" xfId="0" applyFont="1" applyAlignment="1">
      <alignment vertical="center"/>
    </xf>
    <xf numFmtId="4" fontId="15" fillId="0" borderId="15" xfId="4" applyNumberFormat="1" applyFont="1" applyBorder="1"/>
    <xf numFmtId="4" fontId="15" fillId="0" borderId="10" xfId="0" applyNumberFormat="1" applyFont="1" applyBorder="1">
      <alignment vertical="top"/>
    </xf>
    <xf numFmtId="0" fontId="21" fillId="0" borderId="5" xfId="0" applyFont="1" applyBorder="1" applyAlignment="1">
      <alignment horizontal="center" vertical="center"/>
    </xf>
    <xf numFmtId="170" fontId="21" fillId="0" borderId="0" xfId="0" applyNumberFormat="1" applyFont="1" applyAlignment="1"/>
    <xf numFmtId="4" fontId="21" fillId="0" borderId="43" xfId="0" applyNumberFormat="1" applyFont="1" applyBorder="1" applyAlignment="1"/>
    <xf numFmtId="0" fontId="21" fillId="0" borderId="0" xfId="0" applyFont="1" applyAlignment="1"/>
    <xf numFmtId="1" fontId="15" fillId="0" borderId="2" xfId="2" applyNumberFormat="1" applyBorder="1">
      <alignment vertical="top"/>
    </xf>
    <xf numFmtId="0" fontId="17" fillId="0" borderId="0" xfId="71" applyFont="1" applyAlignment="1">
      <alignment vertical="top" wrapText="1"/>
    </xf>
    <xf numFmtId="0" fontId="15" fillId="0" borderId="0" xfId="71" applyAlignment="1">
      <alignment vertical="top" wrapText="1"/>
    </xf>
    <xf numFmtId="165" fontId="21" fillId="0" borderId="5" xfId="12" applyFont="1" applyBorder="1"/>
    <xf numFmtId="0" fontId="15" fillId="0" borderId="5" xfId="0" applyFont="1" applyBorder="1" applyAlignment="1">
      <alignment horizontal="center" vertical="center"/>
    </xf>
    <xf numFmtId="0" fontId="17" fillId="0" borderId="2" xfId="2" applyFont="1" applyBorder="1" applyAlignment="1">
      <alignment vertical="top" wrapText="1"/>
    </xf>
    <xf numFmtId="1" fontId="15" fillId="0" borderId="5" xfId="5" applyNumberFormat="1" applyBorder="1" applyAlignment="1">
      <alignment horizontal="center" vertical="top" wrapText="1"/>
    </xf>
    <xf numFmtId="0" fontId="15" fillId="0" borderId="5" xfId="5" applyBorder="1" applyAlignment="1">
      <alignment horizontal="center" vertical="top" wrapText="1"/>
    </xf>
    <xf numFmtId="4" fontId="15" fillId="0" borderId="5" xfId="5" applyNumberFormat="1" applyBorder="1" applyAlignment="1">
      <alignment horizontal="center" vertical="center" wrapText="1"/>
    </xf>
    <xf numFmtId="4" fontId="15" fillId="0" borderId="43" xfId="5" applyNumberFormat="1" applyBorder="1" applyAlignment="1">
      <alignment horizontal="right" vertical="top" wrapText="1"/>
    </xf>
    <xf numFmtId="4" fontId="18" fillId="0" borderId="21" xfId="0" applyNumberFormat="1" applyFont="1" applyBorder="1" applyAlignment="1">
      <alignment wrapText="1"/>
    </xf>
    <xf numFmtId="4" fontId="15" fillId="0" borderId="46" xfId="5" applyNumberFormat="1" applyBorder="1" applyAlignment="1">
      <alignment horizontal="right" vertical="top" wrapText="1"/>
    </xf>
    <xf numFmtId="4" fontId="17" fillId="0" borderId="5" xfId="0" applyNumberFormat="1" applyFont="1" applyBorder="1" applyAlignment="1">
      <alignment horizontal="right" vertical="top" wrapText="1"/>
    </xf>
    <xf numFmtId="1" fontId="15" fillId="0" borderId="48" xfId="5" applyNumberFormat="1" applyBorder="1" applyAlignment="1">
      <alignment horizontal="center" vertical="top" wrapText="1"/>
    </xf>
    <xf numFmtId="0" fontId="15" fillId="0" borderId="48" xfId="5" applyBorder="1" applyAlignment="1">
      <alignment horizontal="center" vertical="top" wrapText="1"/>
    </xf>
    <xf numFmtId="4" fontId="15" fillId="0" borderId="48" xfId="5" applyNumberFormat="1" applyBorder="1" applyAlignment="1">
      <alignment horizontal="center" vertical="center" wrapText="1"/>
    </xf>
    <xf numFmtId="0" fontId="15" fillId="0" borderId="47" xfId="5" applyBorder="1" applyAlignment="1">
      <alignment horizontal="left" vertical="center" wrapText="1"/>
    </xf>
    <xf numFmtId="0" fontId="15" fillId="0" borderId="45" xfId="5" applyBorder="1" applyAlignment="1">
      <alignment horizontal="left" vertical="top" wrapText="1"/>
    </xf>
    <xf numFmtId="0" fontId="15" fillId="0" borderId="2" xfId="5" applyBorder="1" applyAlignment="1">
      <alignment horizontal="left" vertical="top" wrapText="1"/>
    </xf>
    <xf numFmtId="0" fontId="15" fillId="0" borderId="0" xfId="0" applyFont="1" applyAlignment="1">
      <alignment horizontal="center" vertical="center"/>
    </xf>
    <xf numFmtId="4" fontId="17" fillId="0" borderId="43" xfId="5" applyNumberFormat="1" applyFont="1" applyBorder="1" applyAlignment="1">
      <alignment horizontal="right" vertical="top" wrapText="1"/>
    </xf>
    <xf numFmtId="0" fontId="15" fillId="0" borderId="49" xfId="5" applyBorder="1" applyAlignment="1">
      <alignment horizontal="left" vertical="top" wrapText="1"/>
    </xf>
    <xf numFmtId="1" fontId="15" fillId="0" borderId="3" xfId="5" applyNumberFormat="1" applyBorder="1" applyAlignment="1">
      <alignment horizontal="left" vertical="top" wrapText="1"/>
    </xf>
    <xf numFmtId="0" fontId="17" fillId="0" borderId="3" xfId="5" applyFont="1" applyBorder="1" applyAlignment="1">
      <alignment horizontal="left" vertical="top" wrapText="1"/>
    </xf>
    <xf numFmtId="0" fontId="15" fillId="0" borderId="3" xfId="5" applyBorder="1" applyAlignment="1">
      <alignment horizontal="center" vertical="top" wrapText="1"/>
    </xf>
    <xf numFmtId="1" fontId="15" fillId="0" borderId="3" xfId="5" applyNumberFormat="1" applyBorder="1" applyAlignment="1">
      <alignment horizontal="center" vertical="top" wrapText="1"/>
    </xf>
    <xf numFmtId="4" fontId="15" fillId="0" borderId="3" xfId="5" applyNumberFormat="1" applyBorder="1" applyAlignment="1">
      <alignment horizontal="right" vertical="top" wrapText="1"/>
    </xf>
    <xf numFmtId="4" fontId="15" fillId="0" borderId="47" xfId="5" applyNumberFormat="1" applyBorder="1" applyAlignment="1">
      <alignment horizontal="right" vertical="top" wrapText="1"/>
    </xf>
    <xf numFmtId="0" fontId="15" fillId="0" borderId="5" xfId="2" applyBorder="1" applyAlignment="1">
      <alignment horizontal="left" vertical="top"/>
    </xf>
    <xf numFmtId="0" fontId="15" fillId="0" borderId="5" xfId="2" applyBorder="1" applyAlignment="1">
      <alignment horizontal="left" vertical="top" wrapText="1"/>
    </xf>
    <xf numFmtId="0" fontId="15" fillId="0" borderId="5" xfId="5" applyBorder="1" applyAlignment="1">
      <alignment horizontal="left" vertical="center" wrapText="1"/>
    </xf>
    <xf numFmtId="4" fontId="15" fillId="0" borderId="43" xfId="5" applyNumberFormat="1" applyBorder="1" applyAlignment="1">
      <alignment horizontal="center" vertical="center" wrapText="1"/>
    </xf>
    <xf numFmtId="4" fontId="18" fillId="0" borderId="5" xfId="0" applyNumberFormat="1" applyFont="1" applyBorder="1" applyAlignment="1">
      <alignment horizontal="right" vertical="center" wrapText="1"/>
    </xf>
    <xf numFmtId="4" fontId="18" fillId="0" borderId="5" xfId="0" applyNumberFormat="1" applyFont="1" applyBorder="1" applyAlignment="1">
      <alignment horizontal="right" wrapText="1"/>
    </xf>
    <xf numFmtId="165" fontId="33" fillId="2" borderId="0" xfId="12" applyFont="1" applyFill="1" applyBorder="1" applyAlignment="1">
      <alignment wrapText="1"/>
    </xf>
    <xf numFmtId="0" fontId="17" fillId="0" borderId="0" xfId="5" applyFont="1" applyAlignment="1">
      <alignment horizontal="center" wrapText="1"/>
    </xf>
    <xf numFmtId="1" fontId="17" fillId="0" borderId="0" xfId="5" applyNumberFormat="1" applyFont="1" applyAlignment="1">
      <alignment horizontal="center" wrapText="1"/>
    </xf>
    <xf numFmtId="4" fontId="17" fillId="0" borderId="0" xfId="5" applyNumberFormat="1" applyFont="1" applyAlignment="1">
      <alignment horizontal="right" wrapText="1"/>
    </xf>
    <xf numFmtId="1" fontId="15" fillId="0" borderId="49" xfId="5" applyNumberFormat="1" applyBorder="1" applyAlignment="1">
      <alignment horizontal="left" vertical="top" wrapText="1"/>
    </xf>
    <xf numFmtId="0" fontId="15" fillId="0" borderId="3" xfId="5" applyBorder="1" applyAlignment="1">
      <alignment horizontal="center" wrapText="1"/>
    </xf>
    <xf numFmtId="1" fontId="15" fillId="0" borderId="3" xfId="5" applyNumberFormat="1" applyBorder="1" applyAlignment="1">
      <alignment horizontal="center" wrapText="1"/>
    </xf>
    <xf numFmtId="4" fontId="15" fillId="0" borderId="3" xfId="5" applyNumberFormat="1" applyBorder="1" applyAlignment="1">
      <alignment horizontal="right" wrapText="1"/>
    </xf>
    <xf numFmtId="0" fontId="15" fillId="0" borderId="50" xfId="5" applyBorder="1" applyAlignment="1">
      <alignment horizontal="left" vertical="center" wrapText="1"/>
    </xf>
    <xf numFmtId="0" fontId="15" fillId="0" borderId="48" xfId="5" applyBorder="1" applyAlignment="1">
      <alignment horizontal="left" vertical="center" wrapText="1"/>
    </xf>
    <xf numFmtId="0" fontId="15" fillId="0" borderId="48" xfId="5" applyBorder="1" applyAlignment="1">
      <alignment horizontal="center" vertical="center" wrapText="1"/>
    </xf>
    <xf numFmtId="1" fontId="15" fillId="0" borderId="48" xfId="5" applyNumberFormat="1" applyBorder="1" applyAlignment="1">
      <alignment horizontal="center" vertical="center" wrapText="1"/>
    </xf>
    <xf numFmtId="169" fontId="10" fillId="2" borderId="5" xfId="11" applyNumberFormat="1" applyFont="1" applyFill="1" applyBorder="1" applyAlignment="1">
      <alignment horizontal="left" vertical="top"/>
    </xf>
    <xf numFmtId="169" fontId="10" fillId="2" borderId="46" xfId="11" applyNumberFormat="1" applyFont="1" applyFill="1" applyBorder="1" applyAlignment="1">
      <alignment horizontal="left" vertical="top"/>
    </xf>
    <xf numFmtId="169" fontId="10" fillId="2" borderId="47" xfId="11" applyNumberFormat="1" applyFont="1" applyFill="1" applyBorder="1" applyAlignment="1">
      <alignment horizontal="left" vertical="top"/>
    </xf>
    <xf numFmtId="0" fontId="15" fillId="0" borderId="46" xfId="5" applyBorder="1" applyAlignment="1">
      <alignment horizontal="left" vertical="top" wrapText="1"/>
    </xf>
    <xf numFmtId="4" fontId="17" fillId="0" borderId="5" xfId="5" applyNumberFormat="1" applyFont="1" applyBorder="1" applyAlignment="1">
      <alignment horizontal="right" vertical="center" wrapText="1"/>
    </xf>
    <xf numFmtId="4" fontId="15" fillId="0" borderId="43" xfId="0" applyNumberFormat="1" applyFont="1" applyBorder="1" applyAlignment="1">
      <alignment horizontal="right" wrapText="1"/>
    </xf>
    <xf numFmtId="4" fontId="15" fillId="0" borderId="46" xfId="5" applyNumberFormat="1" applyBorder="1" applyAlignment="1">
      <alignment horizontal="right" wrapText="1"/>
    </xf>
    <xf numFmtId="4" fontId="17" fillId="0" borderId="5" xfId="0" applyNumberFormat="1" applyFont="1" applyBorder="1" applyAlignment="1">
      <alignment horizontal="right" wrapText="1"/>
    </xf>
    <xf numFmtId="4" fontId="15" fillId="0" borderId="47" xfId="5" applyNumberFormat="1" applyBorder="1" applyAlignment="1">
      <alignment horizontal="right" wrapText="1"/>
    </xf>
    <xf numFmtId="180" fontId="15" fillId="0" borderId="5" xfId="15" applyNumberFormat="1" applyFont="1" applyBorder="1" applyAlignment="1">
      <alignment horizontal="center" vertical="center" wrapText="1"/>
    </xf>
    <xf numFmtId="0" fontId="15" fillId="0" borderId="2" xfId="6" applyBorder="1" applyAlignment="1">
      <alignment vertical="top" wrapText="1"/>
    </xf>
    <xf numFmtId="49" fontId="15" fillId="0" borderId="2" xfId="0" applyNumberFormat="1" applyFont="1" applyBorder="1" applyAlignment="1">
      <alignment vertical="top" wrapText="1"/>
    </xf>
    <xf numFmtId="0" fontId="17" fillId="0" borderId="2" xfId="0" applyFont="1" applyBorder="1" applyAlignment="1">
      <alignment vertical="top" wrapText="1"/>
    </xf>
    <xf numFmtId="0" fontId="15" fillId="0" borderId="2" xfId="0" applyFont="1" applyBorder="1" applyAlignment="1">
      <alignment vertical="top" wrapText="1"/>
    </xf>
    <xf numFmtId="0" fontId="15" fillId="0" borderId="0" xfId="73" applyAlignment="1">
      <alignment horizontal="center" vertical="justify"/>
    </xf>
    <xf numFmtId="1" fontId="22" fillId="0" borderId="0" xfId="0" applyNumberFormat="1" applyFont="1" applyAlignment="1">
      <alignment horizontal="center" vertical="center"/>
    </xf>
    <xf numFmtId="0" fontId="10" fillId="0" borderId="0" xfId="0" applyFont="1" applyAlignment="1">
      <alignment horizontal="center" vertical="center"/>
    </xf>
    <xf numFmtId="1" fontId="65" fillId="0" borderId="0" xfId="0" applyNumberFormat="1" applyFont="1" applyAlignment="1">
      <alignment horizontal="center" vertical="center"/>
    </xf>
    <xf numFmtId="0" fontId="15" fillId="0" borderId="2" xfId="73" applyBorder="1" applyAlignment="1">
      <alignment horizontal="justify" vertical="justify" wrapText="1"/>
    </xf>
    <xf numFmtId="180" fontId="15" fillId="0" borderId="2" xfId="15" applyNumberFormat="1" applyFont="1" applyBorder="1" applyAlignment="1">
      <alignment horizontal="left" vertical="center" wrapText="1"/>
    </xf>
    <xf numFmtId="0" fontId="15" fillId="0" borderId="2" xfId="0" applyFont="1" applyBorder="1" applyAlignment="1">
      <alignment vertical="center" wrapText="1"/>
    </xf>
    <xf numFmtId="0" fontId="15" fillId="0" borderId="2" xfId="73" applyBorder="1" applyAlignment="1">
      <alignment horizontal="justify" vertical="justify"/>
    </xf>
    <xf numFmtId="0" fontId="15" fillId="0" borderId="2" xfId="0" applyFont="1" applyBorder="1" applyAlignment="1">
      <alignment horizontal="left" vertical="center" wrapText="1"/>
    </xf>
    <xf numFmtId="0" fontId="15" fillId="0" borderId="5" xfId="73" applyBorder="1" applyAlignment="1">
      <alignment horizontal="center" vertical="justify"/>
    </xf>
    <xf numFmtId="165" fontId="15" fillId="0" borderId="5" xfId="190" applyNumberFormat="1" applyFont="1" applyBorder="1" applyAlignment="1">
      <alignment vertical="justify"/>
    </xf>
    <xf numFmtId="165" fontId="15" fillId="0" borderId="5" xfId="190" applyNumberFormat="1" applyFont="1" applyBorder="1" applyAlignment="1">
      <alignment horizontal="left" vertical="center"/>
    </xf>
    <xf numFmtId="165" fontId="15" fillId="0" borderId="5" xfId="190" applyNumberFormat="1" applyFont="1" applyBorder="1"/>
    <xf numFmtId="165" fontId="15" fillId="0" borderId="5" xfId="190" applyNumberFormat="1" applyFont="1" applyBorder="1" applyAlignment="1">
      <alignment horizontal="justify" vertical="justify"/>
    </xf>
    <xf numFmtId="165" fontId="15" fillId="0" borderId="5" xfId="190" applyNumberFormat="1" applyFont="1" applyBorder="1" applyAlignment="1">
      <alignment horizontal="center" vertical="justify"/>
    </xf>
    <xf numFmtId="165" fontId="15" fillId="0" borderId="43" xfId="12" applyFont="1" applyBorder="1" applyAlignment="1">
      <alignment vertical="justify"/>
    </xf>
    <xf numFmtId="165" fontId="15" fillId="0" borderId="43" xfId="190" applyNumberFormat="1" applyFont="1" applyBorder="1" applyAlignment="1">
      <alignment horizontal="left" vertical="center"/>
    </xf>
    <xf numFmtId="165" fontId="15" fillId="0" borderId="43" xfId="0" applyNumberFormat="1" applyFont="1" applyBorder="1" applyAlignment="1">
      <alignment vertical="center"/>
    </xf>
    <xf numFmtId="165" fontId="15" fillId="0" borderId="43" xfId="190" applyNumberFormat="1" applyFont="1" applyBorder="1" applyAlignment="1">
      <alignment horizontal="center" vertical="center" wrapText="1"/>
    </xf>
    <xf numFmtId="165" fontId="15" fillId="0" borderId="43" xfId="190" applyNumberFormat="1" applyFont="1" applyBorder="1" applyAlignment="1">
      <alignment horizontal="justify" vertical="justify"/>
    </xf>
    <xf numFmtId="0" fontId="15" fillId="0" borderId="5" xfId="11" applyBorder="1" applyAlignment="1">
      <alignment horizontal="center"/>
    </xf>
    <xf numFmtId="180" fontId="15" fillId="0" borderId="0" xfId="15" applyNumberFormat="1" applyFont="1" applyBorder="1" applyAlignment="1">
      <alignment horizontal="left" vertical="center" wrapText="1"/>
    </xf>
    <xf numFmtId="180" fontId="15" fillId="0" borderId="5" xfId="136" applyNumberFormat="1" applyFont="1" applyBorder="1" applyAlignment="1">
      <alignment vertical="top"/>
    </xf>
    <xf numFmtId="180" fontId="15" fillId="0" borderId="5" xfId="136" applyNumberFormat="1" applyFont="1" applyBorder="1" applyAlignment="1">
      <alignment vertical="top" wrapText="1"/>
    </xf>
    <xf numFmtId="180" fontId="10" fillId="2" borderId="5" xfId="136" applyNumberFormat="1" applyFont="1" applyFill="1" applyBorder="1" applyAlignment="1">
      <alignment wrapText="1"/>
    </xf>
    <xf numFmtId="180" fontId="32" fillId="0" borderId="19" xfId="136" applyNumberFormat="1" applyFont="1" applyBorder="1" applyAlignment="1">
      <alignment wrapText="1"/>
    </xf>
    <xf numFmtId="180" fontId="15" fillId="0" borderId="5" xfId="136" applyNumberFormat="1" applyFont="1" applyBorder="1" applyAlignment="1">
      <alignment vertical="center"/>
    </xf>
    <xf numFmtId="180" fontId="33" fillId="2" borderId="5" xfId="136" applyNumberFormat="1" applyFont="1" applyFill="1" applyBorder="1" applyAlignment="1">
      <alignment vertical="top" wrapText="1"/>
    </xf>
    <xf numFmtId="180" fontId="15" fillId="0" borderId="5" xfId="136" quotePrefix="1" applyNumberFormat="1" applyFont="1" applyBorder="1" applyAlignment="1">
      <alignment vertical="top"/>
    </xf>
    <xf numFmtId="0" fontId="21" fillId="0" borderId="43" xfId="0" applyFont="1" applyBorder="1" applyAlignment="1">
      <alignment horizontal="center" vertical="center"/>
    </xf>
    <xf numFmtId="0" fontId="15" fillId="0" borderId="0" xfId="0" applyFont="1" applyAlignment="1">
      <alignment vertical="top" wrapText="1"/>
    </xf>
    <xf numFmtId="1" fontId="21" fillId="0" borderId="0" xfId="0" applyNumberFormat="1" applyFont="1" applyAlignment="1">
      <alignment horizontal="center" vertical="center"/>
    </xf>
    <xf numFmtId="165" fontId="21" fillId="0" borderId="5" xfId="136" applyFont="1" applyBorder="1" applyAlignment="1">
      <alignment vertical="center"/>
    </xf>
    <xf numFmtId="4" fontId="21" fillId="0" borderId="43" xfId="0" applyNumberFormat="1" applyFont="1" applyBorder="1" applyAlignment="1">
      <alignment vertical="center"/>
    </xf>
    <xf numFmtId="0" fontId="21" fillId="0" borderId="43" xfId="0" applyFont="1" applyBorder="1" applyAlignment="1">
      <alignment vertical="center"/>
    </xf>
    <xf numFmtId="0" fontId="15" fillId="0" borderId="5" xfId="2" applyBorder="1" applyAlignment="1">
      <alignment horizontal="left" vertical="center" wrapText="1"/>
    </xf>
    <xf numFmtId="1" fontId="15" fillId="0" borderId="5" xfId="2" applyNumberFormat="1" applyBorder="1" applyAlignment="1">
      <alignment vertical="center"/>
    </xf>
    <xf numFmtId="165" fontId="21" fillId="0" borderId="5" xfId="12" applyFont="1" applyBorder="1" applyAlignment="1">
      <alignment vertical="center"/>
    </xf>
    <xf numFmtId="0" fontId="15" fillId="0" borderId="0" xfId="71" applyAlignment="1">
      <alignment vertical="center" wrapText="1"/>
    </xf>
    <xf numFmtId="170" fontId="21" fillId="0" borderId="0" xfId="0" applyNumberFormat="1" applyFont="1" applyAlignment="1">
      <alignment vertical="center"/>
    </xf>
    <xf numFmtId="0" fontId="17" fillId="0" borderId="0" xfId="71" applyFont="1" applyAlignment="1">
      <alignment vertical="center" wrapText="1"/>
    </xf>
    <xf numFmtId="4" fontId="15" fillId="0" borderId="5" xfId="2" applyNumberFormat="1" applyBorder="1" applyAlignment="1">
      <alignment horizontal="center" vertical="center" wrapText="1"/>
    </xf>
    <xf numFmtId="4" fontId="15" fillId="0" borderId="5" xfId="2" applyNumberFormat="1" applyBorder="1" applyAlignment="1">
      <alignment horizontal="right" vertical="center" wrapText="1"/>
    </xf>
    <xf numFmtId="0" fontId="15" fillId="0" borderId="5" xfId="6" applyBorder="1" applyAlignment="1">
      <alignment vertical="center" wrapText="1"/>
    </xf>
    <xf numFmtId="0" fontId="21" fillId="0" borderId="5" xfId="0" applyFont="1" applyBorder="1" applyAlignment="1">
      <alignment vertical="center"/>
    </xf>
    <xf numFmtId="0" fontId="15" fillId="0" borderId="5" xfId="73" applyBorder="1" applyAlignment="1">
      <alignment horizontal="center" vertical="center" wrapText="1"/>
    </xf>
    <xf numFmtId="1" fontId="15" fillId="0" borderId="5" xfId="2" applyNumberFormat="1" applyBorder="1" applyAlignment="1">
      <alignment vertical="center" wrapText="1"/>
    </xf>
    <xf numFmtId="0" fontId="21" fillId="0" borderId="0" xfId="0" applyFont="1" applyAlignment="1">
      <alignment vertical="center"/>
    </xf>
    <xf numFmtId="0" fontId="15" fillId="0" borderId="5" xfId="2" applyBorder="1" applyAlignment="1">
      <alignment horizontal="center" vertical="center"/>
    </xf>
    <xf numFmtId="1" fontId="17" fillId="0" borderId="5" xfId="2" applyNumberFormat="1" applyFont="1" applyBorder="1" applyAlignment="1">
      <alignment vertical="center" wrapText="1"/>
    </xf>
    <xf numFmtId="0" fontId="17" fillId="0" borderId="5" xfId="2" applyFont="1" applyBorder="1" applyAlignment="1">
      <alignment vertical="center" wrapText="1"/>
    </xf>
    <xf numFmtId="4" fontId="15" fillId="0" borderId="43" xfId="5" applyNumberFormat="1" applyBorder="1" applyAlignment="1">
      <alignment horizontal="right" vertical="center" wrapText="1"/>
    </xf>
    <xf numFmtId="0" fontId="15" fillId="0" borderId="0" xfId="73" applyAlignment="1">
      <alignment horizontal="center" vertical="center"/>
    </xf>
    <xf numFmtId="165" fontId="15" fillId="0" borderId="5" xfId="190" applyNumberFormat="1" applyFont="1" applyBorder="1" applyAlignment="1">
      <alignment vertical="center"/>
    </xf>
    <xf numFmtId="165" fontId="15" fillId="0" borderId="43" xfId="12" applyFont="1" applyBorder="1" applyAlignment="1">
      <alignment vertical="center"/>
    </xf>
    <xf numFmtId="0" fontId="15" fillId="0" borderId="5" xfId="71" applyBorder="1" applyAlignment="1">
      <alignment horizontal="center" vertical="center"/>
    </xf>
    <xf numFmtId="0" fontId="17" fillId="0" borderId="2" xfId="2" applyFont="1" applyBorder="1" applyAlignment="1">
      <alignment vertical="center" wrapText="1"/>
    </xf>
    <xf numFmtId="2" fontId="15" fillId="0" borderId="5" xfId="2" applyNumberFormat="1" applyBorder="1" applyAlignment="1">
      <alignment horizontal="right" vertical="center"/>
    </xf>
    <xf numFmtId="0" fontId="17" fillId="0" borderId="2" xfId="2" applyFont="1" applyBorder="1" applyAlignment="1">
      <alignment vertical="center"/>
    </xf>
    <xf numFmtId="1" fontId="21" fillId="0" borderId="0" xfId="0" applyNumberFormat="1" applyFont="1" applyAlignment="1">
      <alignment vertical="center"/>
    </xf>
    <xf numFmtId="0" fontId="15" fillId="0" borderId="5" xfId="0" applyFont="1" applyBorder="1" applyAlignment="1">
      <alignment vertical="center" wrapText="1"/>
    </xf>
    <xf numFmtId="0" fontId="0" fillId="0" borderId="5" xfId="0" applyBorder="1" applyAlignment="1">
      <alignment vertical="center" wrapText="1"/>
    </xf>
    <xf numFmtId="0" fontId="15" fillId="0" borderId="5" xfId="2" applyBorder="1" applyAlignment="1">
      <alignment vertical="center" wrapText="1"/>
    </xf>
    <xf numFmtId="0" fontId="21" fillId="0" borderId="0" xfId="0" applyFont="1" applyAlignment="1">
      <alignment vertical="center" wrapText="1"/>
    </xf>
    <xf numFmtId="3" fontId="15" fillId="0" borderId="5" xfId="0" applyNumberFormat="1" applyFont="1" applyBorder="1" applyAlignment="1">
      <alignment horizontal="center" vertical="center" wrapText="1"/>
    </xf>
    <xf numFmtId="4" fontId="15" fillId="0" borderId="5" xfId="0" applyNumberFormat="1" applyFont="1" applyBorder="1" applyAlignment="1">
      <alignment horizontal="right" vertical="center" wrapText="1"/>
    </xf>
    <xf numFmtId="0" fontId="0" fillId="0" borderId="5" xfId="6"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2" applyBorder="1" applyAlignment="1">
      <alignment vertical="center"/>
    </xf>
    <xf numFmtId="0" fontId="17" fillId="0" borderId="5" xfId="5" applyFont="1" applyBorder="1" applyAlignment="1">
      <alignment horizontal="left" vertical="top" wrapText="1"/>
    </xf>
    <xf numFmtId="0" fontId="17" fillId="0" borderId="5" xfId="73" applyFont="1" applyBorder="1" applyAlignment="1">
      <alignment horizontal="left" vertical="center" wrapText="1"/>
    </xf>
    <xf numFmtId="165" fontId="33" fillId="2" borderId="5" xfId="12" applyFont="1" applyFill="1" applyBorder="1" applyAlignment="1">
      <alignment vertical="center"/>
    </xf>
    <xf numFmtId="165" fontId="33" fillId="2" borderId="5" xfId="12" applyFont="1" applyFill="1" applyBorder="1" applyAlignment="1">
      <alignment horizontal="right" vertical="center"/>
    </xf>
    <xf numFmtId="0" fontId="12" fillId="2" borderId="43" xfId="11" applyFont="1" applyFill="1" applyBorder="1" applyAlignment="1">
      <alignment horizontal="left" vertical="center"/>
    </xf>
    <xf numFmtId="169" fontId="10" fillId="2" borderId="5" xfId="11" applyNumberFormat="1" applyFont="1" applyFill="1" applyBorder="1" applyAlignment="1">
      <alignment horizontal="left" vertical="center"/>
    </xf>
    <xf numFmtId="170" fontId="15" fillId="0" borderId="5" xfId="73" applyNumberFormat="1" applyBorder="1" applyAlignment="1">
      <alignment horizontal="center" vertical="center"/>
    </xf>
    <xf numFmtId="165" fontId="33" fillId="2" borderId="5" xfId="12" applyFont="1" applyFill="1" applyBorder="1" applyAlignment="1">
      <alignment vertical="center" wrapText="1"/>
    </xf>
    <xf numFmtId="165" fontId="33" fillId="2" borderId="5" xfId="12" applyFont="1" applyFill="1" applyBorder="1" applyAlignment="1">
      <alignment horizontal="right" vertical="center" wrapText="1"/>
    </xf>
    <xf numFmtId="0" fontId="56" fillId="0" borderId="5" xfId="73" applyFont="1" applyBorder="1" applyAlignment="1">
      <alignment horizontal="left" vertical="center" wrapText="1"/>
    </xf>
    <xf numFmtId="170" fontId="15" fillId="0" borderId="5" xfId="73" applyNumberFormat="1" applyBorder="1" applyAlignment="1">
      <alignment vertical="center"/>
    </xf>
    <xf numFmtId="180" fontId="15" fillId="0" borderId="5" xfId="136" applyNumberFormat="1" applyFont="1" applyBorder="1" applyAlignment="1">
      <alignment vertical="center" wrapText="1"/>
    </xf>
    <xf numFmtId="0" fontId="10" fillId="0" borderId="5" xfId="73" applyFont="1" applyBorder="1" applyAlignment="1">
      <alignment horizontal="center" vertical="center" wrapText="1"/>
    </xf>
    <xf numFmtId="0" fontId="10" fillId="2" borderId="5" xfId="11" applyFont="1" applyFill="1" applyBorder="1" applyAlignment="1">
      <alignment horizontal="left" vertical="center" wrapText="1"/>
    </xf>
    <xf numFmtId="0" fontId="10" fillId="2" borderId="5" xfId="11" applyFont="1" applyFill="1" applyBorder="1" applyAlignment="1">
      <alignment horizontal="center" vertical="center" wrapText="1"/>
    </xf>
    <xf numFmtId="180" fontId="10" fillId="2" borderId="5" xfId="136" applyNumberFormat="1" applyFont="1" applyFill="1" applyBorder="1" applyAlignment="1">
      <alignment vertical="center" wrapText="1"/>
    </xf>
    <xf numFmtId="165" fontId="10" fillId="2" borderId="5" xfId="12" applyFont="1" applyFill="1" applyBorder="1" applyAlignment="1">
      <alignment horizontal="right" vertical="center" wrapText="1"/>
    </xf>
    <xf numFmtId="0" fontId="53" fillId="0" borderId="5" xfId="73" applyFont="1" applyBorder="1" applyAlignment="1">
      <alignment horizontal="center" vertical="center" wrapText="1"/>
    </xf>
    <xf numFmtId="180" fontId="10" fillId="2" borderId="5" xfId="136" applyNumberFormat="1" applyFont="1" applyFill="1" applyBorder="1" applyAlignment="1">
      <alignment horizontal="center" vertical="center" wrapText="1"/>
    </xf>
    <xf numFmtId="0" fontId="58" fillId="2" borderId="5" xfId="11" applyFont="1" applyFill="1" applyBorder="1" applyAlignment="1">
      <alignment horizontal="left" vertical="center" wrapText="1"/>
    </xf>
    <xf numFmtId="0" fontId="17" fillId="0" borderId="5" xfId="73" applyFont="1" applyBorder="1" applyAlignment="1">
      <alignment horizontal="center" vertical="center" wrapText="1"/>
    </xf>
    <xf numFmtId="0" fontId="15" fillId="0" borderId="43" xfId="11" applyBorder="1" applyAlignment="1">
      <alignment horizontal="left" vertical="center" wrapText="1"/>
    </xf>
    <xf numFmtId="4" fontId="15" fillId="0" borderId="43" xfId="0" applyNumberFormat="1" applyFont="1" applyBorder="1" applyAlignment="1">
      <alignment horizontal="right" vertical="center" wrapText="1"/>
    </xf>
    <xf numFmtId="0" fontId="34" fillId="0" borderId="5" xfId="73" applyFont="1" applyBorder="1" applyAlignment="1">
      <alignment horizontal="center" vertical="center" wrapText="1"/>
    </xf>
    <xf numFmtId="170" fontId="21" fillId="0" borderId="5" xfId="73" applyNumberFormat="1" applyFont="1" applyBorder="1" applyAlignment="1">
      <alignment horizontal="center" vertical="center"/>
    </xf>
    <xf numFmtId="0" fontId="15" fillId="0" borderId="5" xfId="73" applyBorder="1" applyAlignment="1">
      <alignment vertical="center" wrapText="1"/>
    </xf>
    <xf numFmtId="0" fontId="15" fillId="0" borderId="5" xfId="73" applyBorder="1" applyAlignment="1">
      <alignment horizontal="right" vertical="center" wrapText="1"/>
    </xf>
    <xf numFmtId="0" fontId="17" fillId="0" borderId="5" xfId="0" applyFont="1" applyBorder="1" applyAlignment="1">
      <alignment horizontal="left" vertical="center" wrapText="1"/>
    </xf>
    <xf numFmtId="0" fontId="15" fillId="0" borderId="5" xfId="0" applyFont="1" applyBorder="1" applyAlignment="1">
      <alignment horizontal="left" vertical="center" wrapText="1"/>
    </xf>
    <xf numFmtId="0" fontId="59" fillId="0" borderId="5" xfId="73" applyFont="1" applyBorder="1" applyAlignment="1">
      <alignment horizontal="left" vertical="center" wrapText="1"/>
    </xf>
    <xf numFmtId="0" fontId="59" fillId="0" borderId="5" xfId="73" applyFont="1" applyBorder="1" applyAlignment="1">
      <alignment horizontal="center" vertical="center" wrapText="1"/>
    </xf>
    <xf numFmtId="180" fontId="59" fillId="0" borderId="5" xfId="136" applyNumberFormat="1" applyFont="1" applyBorder="1" applyAlignment="1">
      <alignment vertical="center" wrapText="1"/>
    </xf>
    <xf numFmtId="180" fontId="33" fillId="2" borderId="5" xfId="136" applyNumberFormat="1" applyFont="1" applyFill="1" applyBorder="1" applyAlignment="1">
      <alignment vertical="center" wrapText="1"/>
    </xf>
    <xf numFmtId="165" fontId="10" fillId="2" borderId="0" xfId="12" applyFont="1" applyFill="1" applyAlignment="1">
      <alignment wrapText="1"/>
    </xf>
    <xf numFmtId="165" fontId="10" fillId="2" borderId="2" xfId="12" applyFont="1" applyFill="1" applyBorder="1" applyAlignment="1">
      <alignment horizontal="right" vertical="top" wrapText="1"/>
    </xf>
    <xf numFmtId="165" fontId="10" fillId="2" borderId="2" xfId="12" applyFont="1" applyFill="1" applyBorder="1" applyAlignment="1">
      <alignment horizontal="right" wrapText="1"/>
    </xf>
    <xf numFmtId="10" fontId="10" fillId="2" borderId="2" xfId="12" applyNumberFormat="1" applyFont="1" applyFill="1" applyBorder="1" applyAlignment="1">
      <alignment horizontal="right" wrapText="1"/>
    </xf>
    <xf numFmtId="165" fontId="10" fillId="2" borderId="2" xfId="12" applyFont="1" applyFill="1" applyBorder="1" applyAlignment="1">
      <alignment horizontal="right"/>
    </xf>
    <xf numFmtId="9" fontId="10" fillId="2" borderId="2" xfId="12" applyNumberFormat="1" applyFont="1" applyFill="1" applyBorder="1" applyAlignment="1">
      <alignment horizontal="right" wrapText="1"/>
    </xf>
    <xf numFmtId="10" fontId="10" fillId="2" borderId="2" xfId="12" applyNumberFormat="1" applyFont="1" applyFill="1" applyBorder="1" applyAlignment="1">
      <alignment horizontal="right" vertical="center" wrapText="1"/>
    </xf>
    <xf numFmtId="10" fontId="10" fillId="2" borderId="2" xfId="12" applyNumberFormat="1" applyFont="1" applyFill="1" applyBorder="1" applyAlignment="1">
      <alignment horizontal="right" vertical="top" wrapText="1"/>
    </xf>
    <xf numFmtId="165" fontId="10" fillId="2" borderId="2" xfId="12" applyFont="1" applyFill="1" applyBorder="1" applyAlignment="1">
      <alignment vertical="top" wrapText="1"/>
    </xf>
    <xf numFmtId="165" fontId="60" fillId="2" borderId="2" xfId="12" applyFont="1" applyFill="1" applyBorder="1" applyAlignment="1">
      <alignment horizontal="right" wrapText="1"/>
    </xf>
    <xf numFmtId="9" fontId="10" fillId="2" borderId="2" xfId="127" applyFont="1" applyFill="1" applyBorder="1" applyAlignment="1">
      <alignment vertical="top" wrapText="1"/>
    </xf>
    <xf numFmtId="165" fontId="10" fillId="2" borderId="2" xfId="12" applyFont="1" applyFill="1" applyBorder="1" applyAlignment="1">
      <alignment wrapText="1"/>
    </xf>
    <xf numFmtId="4" fontId="59" fillId="0" borderId="5" xfId="0" applyNumberFormat="1" applyFont="1" applyBorder="1" applyAlignment="1">
      <alignment horizontal="right" wrapText="1"/>
    </xf>
    <xf numFmtId="4" fontId="15" fillId="0" borderId="2" xfId="73" applyNumberFormat="1" applyBorder="1" applyAlignment="1">
      <alignment horizontal="right" vertical="top"/>
    </xf>
    <xf numFmtId="165" fontId="33" fillId="2" borderId="2" xfId="12" applyFont="1" applyFill="1" applyBorder="1" applyAlignment="1">
      <alignment wrapText="1"/>
    </xf>
    <xf numFmtId="165" fontId="33" fillId="2" borderId="2" xfId="12" applyFont="1" applyFill="1" applyBorder="1" applyAlignment="1">
      <alignment horizontal="right" wrapText="1"/>
    </xf>
    <xf numFmtId="165" fontId="10" fillId="2" borderId="2" xfId="12" applyFont="1" applyFill="1" applyBorder="1" applyAlignment="1">
      <alignment horizontal="center" vertical="top"/>
    </xf>
    <xf numFmtId="165" fontId="10" fillId="2" borderId="2" xfId="12" applyFont="1" applyFill="1" applyBorder="1"/>
    <xf numFmtId="165" fontId="33" fillId="2" borderId="2" xfId="12" applyFont="1" applyFill="1" applyBorder="1" applyAlignment="1">
      <alignment horizontal="center"/>
    </xf>
    <xf numFmtId="165" fontId="10" fillId="2" borderId="2" xfId="12" applyFont="1" applyFill="1" applyBorder="1" applyAlignment="1">
      <alignment horizontal="center"/>
    </xf>
    <xf numFmtId="165" fontId="33" fillId="2" borderId="2" xfId="12" applyFont="1" applyFill="1" applyBorder="1"/>
    <xf numFmtId="0" fontId="19" fillId="0" borderId="52" xfId="0" applyFont="1" applyBorder="1" applyAlignment="1">
      <alignment horizontal="left"/>
    </xf>
    <xf numFmtId="0" fontId="18" fillId="0" borderId="19" xfId="0" applyFont="1" applyBorder="1">
      <alignment vertical="top"/>
    </xf>
    <xf numFmtId="0" fontId="17" fillId="0" borderId="52" xfId="0" applyFont="1" applyBorder="1" applyAlignment="1">
      <alignment horizontal="left"/>
    </xf>
    <xf numFmtId="0" fontId="17" fillId="0" borderId="53" xfId="0" applyFont="1" applyBorder="1" applyAlignment="1">
      <alignment horizontal="left"/>
    </xf>
    <xf numFmtId="0" fontId="18" fillId="0" borderId="54" xfId="0" applyFont="1" applyBorder="1">
      <alignment vertical="top"/>
    </xf>
    <xf numFmtId="4" fontId="18" fillId="0" borderId="55" xfId="4" applyNumberFormat="1" applyFont="1" applyBorder="1"/>
    <xf numFmtId="173" fontId="18" fillId="0" borderId="20" xfId="4" applyNumberFormat="1" applyFont="1" applyBorder="1"/>
    <xf numFmtId="173" fontId="18" fillId="0" borderId="2" xfId="4" applyNumberFormat="1" applyFont="1" applyBorder="1"/>
    <xf numFmtId="173" fontId="18" fillId="0" borderId="56" xfId="4" applyNumberFormat="1" applyFont="1" applyBorder="1"/>
    <xf numFmtId="173" fontId="18" fillId="0" borderId="57" xfId="4" applyNumberFormat="1" applyFont="1" applyBorder="1"/>
    <xf numFmtId="173" fontId="18" fillId="0" borderId="58" xfId="4" applyNumberFormat="1" applyFont="1" applyBorder="1"/>
    <xf numFmtId="0" fontId="15" fillId="0" borderId="5" xfId="2" applyBorder="1" applyAlignment="1">
      <alignment horizontal="left" vertical="center"/>
    </xf>
    <xf numFmtId="0" fontId="15" fillId="0" borderId="0" xfId="2" applyAlignment="1">
      <alignment horizontal="center" vertical="top"/>
    </xf>
    <xf numFmtId="0" fontId="15" fillId="0" borderId="0" xfId="2" applyAlignment="1">
      <alignment horizontal="center" vertical="center"/>
    </xf>
    <xf numFmtId="0" fontId="15" fillId="0" borderId="5" xfId="11" applyBorder="1" applyAlignment="1">
      <alignment horizontal="center" vertical="center"/>
    </xf>
    <xf numFmtId="1" fontId="15" fillId="0" borderId="0" xfId="0" applyNumberFormat="1" applyFont="1" applyAlignment="1">
      <alignment horizontal="center" vertical="center"/>
    </xf>
    <xf numFmtId="165" fontId="15" fillId="0" borderId="5" xfId="12" applyFont="1" applyBorder="1" applyAlignment="1">
      <alignment vertical="center"/>
    </xf>
    <xf numFmtId="4" fontId="15" fillId="0" borderId="43" xfId="0" applyNumberFormat="1" applyFont="1" applyBorder="1" applyAlignment="1">
      <alignment vertical="center"/>
    </xf>
    <xf numFmtId="0" fontId="15" fillId="0" borderId="0" xfId="71" applyAlignment="1">
      <alignment vertical="center"/>
    </xf>
    <xf numFmtId="1" fontId="15" fillId="0" borderId="0" xfId="0" applyNumberFormat="1" applyFont="1" applyAlignment="1">
      <alignment vertical="center"/>
    </xf>
    <xf numFmtId="170" fontId="15" fillId="0" borderId="0" xfId="0" applyNumberFormat="1" applyFont="1" applyAlignment="1"/>
    <xf numFmtId="4" fontId="15" fillId="0" borderId="0" xfId="2" applyNumberFormat="1" applyAlignment="1">
      <alignment horizontal="center" vertical="center" wrapText="1"/>
    </xf>
    <xf numFmtId="4" fontId="15" fillId="0" borderId="43" xfId="2" applyNumberFormat="1" applyBorder="1" applyAlignment="1">
      <alignment horizontal="right" vertical="center" wrapText="1"/>
    </xf>
    <xf numFmtId="170" fontId="15" fillId="0" borderId="0" xfId="0" applyNumberFormat="1" applyFont="1" applyAlignment="1">
      <alignment vertical="center"/>
    </xf>
    <xf numFmtId="165" fontId="15" fillId="0" borderId="5" xfId="136" applyFont="1" applyBorder="1" applyAlignment="1">
      <alignment vertical="center"/>
    </xf>
    <xf numFmtId="0" fontId="15" fillId="0" borderId="0" xfId="0" applyFont="1" applyAlignment="1"/>
    <xf numFmtId="1" fontId="15" fillId="0" borderId="0" xfId="0" applyNumberFormat="1" applyFont="1" applyAlignment="1">
      <alignment horizontal="center"/>
    </xf>
    <xf numFmtId="165" fontId="15" fillId="0" borderId="5" xfId="12" applyFont="1" applyBorder="1"/>
    <xf numFmtId="4" fontId="15" fillId="0" borderId="43" xfId="0" applyNumberFormat="1" applyFont="1" applyBorder="1" applyAlignment="1"/>
    <xf numFmtId="165" fontId="15" fillId="0" borderId="5" xfId="136" applyFont="1" applyFill="1" applyBorder="1" applyAlignment="1">
      <alignment vertical="center"/>
    </xf>
    <xf numFmtId="165" fontId="15" fillId="0" borderId="5" xfId="2" applyNumberFormat="1" applyBorder="1" applyAlignment="1">
      <alignment horizontal="right" vertical="center"/>
    </xf>
    <xf numFmtId="165" fontId="15" fillId="0" borderId="43" xfId="5" applyNumberFormat="1" applyBorder="1" applyAlignment="1">
      <alignment horizontal="right" vertical="center" wrapText="1"/>
    </xf>
    <xf numFmtId="0" fontId="15" fillId="0" borderId="5" xfId="6" applyBorder="1" applyAlignment="1">
      <alignment horizontal="center" vertical="center"/>
    </xf>
    <xf numFmtId="0" fontId="15" fillId="0" borderId="5" xfId="6" applyBorder="1" applyAlignment="1">
      <alignment vertical="center"/>
    </xf>
    <xf numFmtId="0" fontId="66" fillId="0" borderId="43" xfId="0" applyFont="1" applyBorder="1" applyAlignment="1">
      <alignment wrapText="1"/>
    </xf>
    <xf numFmtId="0" fontId="15" fillId="0" borderId="43" xfId="2" applyBorder="1" applyAlignment="1">
      <alignment horizontal="center" vertical="top"/>
    </xf>
    <xf numFmtId="2" fontId="15" fillId="0" borderId="43" xfId="2" applyNumberFormat="1" applyBorder="1" applyAlignment="1">
      <alignment horizontal="right" vertical="top"/>
    </xf>
    <xf numFmtId="0" fontId="17" fillId="0" borderId="43" xfId="0" applyFont="1" applyBorder="1" applyAlignment="1">
      <alignment wrapText="1"/>
    </xf>
    <xf numFmtId="0" fontId="17" fillId="0" borderId="43" xfId="0" applyFont="1" applyBorder="1" applyAlignment="1"/>
    <xf numFmtId="0" fontId="15" fillId="0" borderId="43" xfId="0" applyFont="1" applyBorder="1" applyAlignment="1">
      <alignment horizontal="center" vertical="center"/>
    </xf>
    <xf numFmtId="170" fontId="15" fillId="0" borderId="43" xfId="0" applyNumberFormat="1" applyFont="1" applyBorder="1" applyAlignment="1"/>
    <xf numFmtId="165" fontId="15" fillId="0" borderId="43" xfId="12" applyFont="1" applyBorder="1"/>
    <xf numFmtId="165" fontId="15" fillId="0" borderId="43" xfId="12" applyFont="1" applyFill="1" applyBorder="1" applyAlignment="1">
      <alignment vertical="center"/>
    </xf>
    <xf numFmtId="0" fontId="1" fillId="0" borderId="0" xfId="191"/>
    <xf numFmtId="165" fontId="0" fillId="0" borderId="0" xfId="192" applyFont="1" applyBorder="1"/>
    <xf numFmtId="165" fontId="0" fillId="0" borderId="0" xfId="192" applyFont="1"/>
    <xf numFmtId="0" fontId="1" fillId="0" borderId="0" xfId="191" applyAlignment="1">
      <alignment horizontal="justify" wrapText="1"/>
    </xf>
    <xf numFmtId="38" fontId="1" fillId="0" borderId="0" xfId="191" applyNumberFormat="1" applyAlignment="1">
      <alignment horizontal="center" vertical="center"/>
    </xf>
    <xf numFmtId="0" fontId="45" fillId="0" borderId="0" xfId="191" applyFont="1" applyAlignment="1">
      <alignment horizontal="center" vertical="center" wrapText="1"/>
    </xf>
    <xf numFmtId="0" fontId="45" fillId="0" borderId="28" xfId="191" applyFont="1" applyBorder="1" applyAlignment="1">
      <alignment horizontal="center" vertical="center" wrapText="1"/>
    </xf>
    <xf numFmtId="0" fontId="45" fillId="0" borderId="70" xfId="191" applyFont="1" applyBorder="1" applyAlignment="1">
      <alignment horizontal="center" vertical="center" wrapText="1"/>
    </xf>
    <xf numFmtId="0" fontId="45" fillId="0" borderId="21" xfId="191" applyFont="1" applyBorder="1" applyAlignment="1">
      <alignment horizontal="center" vertical="center" wrapText="1"/>
    </xf>
    <xf numFmtId="0" fontId="45" fillId="0" borderId="20" xfId="191" applyFont="1" applyBorder="1" applyAlignment="1">
      <alignment horizontal="center" vertical="center" wrapText="1"/>
    </xf>
    <xf numFmtId="38" fontId="45" fillId="0" borderId="21" xfId="191" applyNumberFormat="1" applyFont="1" applyBorder="1" applyAlignment="1">
      <alignment horizontal="center" vertical="center" wrapText="1"/>
    </xf>
    <xf numFmtId="165" fontId="15" fillId="0" borderId="63" xfId="192" applyFont="1" applyBorder="1"/>
    <xf numFmtId="38" fontId="34" fillId="0" borderId="5" xfId="191" applyNumberFormat="1" applyFont="1" applyBorder="1" applyAlignment="1">
      <alignment horizontal="center" vertical="center" wrapText="1"/>
    </xf>
    <xf numFmtId="0" fontId="58" fillId="0" borderId="45" xfId="191" applyFont="1" applyBorder="1" applyAlignment="1">
      <alignment horizontal="left" wrapText="1"/>
    </xf>
    <xf numFmtId="0" fontId="34" fillId="0" borderId="5" xfId="191" applyFont="1" applyBorder="1" applyAlignment="1">
      <alignment horizontal="center" wrapText="1"/>
    </xf>
    <xf numFmtId="165" fontId="57" fillId="0" borderId="5" xfId="192" applyFont="1" applyBorder="1"/>
    <xf numFmtId="165" fontId="57" fillId="0" borderId="2" xfId="192" applyFont="1" applyBorder="1"/>
    <xf numFmtId="165" fontId="57" fillId="0" borderId="63" xfId="192" applyFont="1" applyBorder="1"/>
    <xf numFmtId="0" fontId="58" fillId="0" borderId="2" xfId="191" applyFont="1" applyBorder="1" applyAlignment="1">
      <alignment horizontal="left" wrapText="1"/>
    </xf>
    <xf numFmtId="38" fontId="10" fillId="0" borderId="5" xfId="191" applyNumberFormat="1" applyFont="1" applyBorder="1" applyAlignment="1">
      <alignment horizontal="center" vertical="center"/>
    </xf>
    <xf numFmtId="0" fontId="10" fillId="0" borderId="5" xfId="191" applyFont="1" applyBorder="1"/>
    <xf numFmtId="0" fontId="58" fillId="0" borderId="2" xfId="191" applyFont="1" applyBorder="1" applyAlignment="1">
      <alignment horizontal="justify" wrapText="1"/>
    </xf>
    <xf numFmtId="0" fontId="10" fillId="0" borderId="2" xfId="191" applyFont="1" applyBorder="1" applyAlignment="1">
      <alignment horizontal="justify" wrapText="1"/>
    </xf>
    <xf numFmtId="165" fontId="57" fillId="0" borderId="65" xfId="192" applyFont="1" applyBorder="1"/>
    <xf numFmtId="165" fontId="57" fillId="0" borderId="43" xfId="192" applyFont="1" applyBorder="1"/>
    <xf numFmtId="0" fontId="57" fillId="0" borderId="5" xfId="191" applyFont="1" applyBorder="1" applyAlignment="1">
      <alignment horizontal="center"/>
    </xf>
    <xf numFmtId="0" fontId="57" fillId="0" borderId="47" xfId="191" applyFont="1" applyBorder="1" applyAlignment="1">
      <alignment horizontal="center"/>
    </xf>
    <xf numFmtId="38" fontId="10" fillId="0" borderId="48" xfId="191" applyNumberFormat="1" applyFont="1" applyBorder="1" applyAlignment="1">
      <alignment horizontal="center" vertical="center"/>
    </xf>
    <xf numFmtId="0" fontId="34" fillId="0" borderId="62" xfId="191" applyFont="1" applyBorder="1" applyAlignment="1">
      <alignment horizontal="center" wrapText="1"/>
    </xf>
    <xf numFmtId="0" fontId="34" fillId="0" borderId="61" xfId="191" applyFont="1" applyBorder="1"/>
    <xf numFmtId="0" fontId="34" fillId="0" borderId="60" xfId="191" applyFont="1" applyBorder="1"/>
    <xf numFmtId="0" fontId="34" fillId="0" borderId="50" xfId="191" applyFont="1" applyBorder="1"/>
    <xf numFmtId="38" fontId="10" fillId="0" borderId="4" xfId="191" applyNumberFormat="1" applyFont="1" applyBorder="1" applyAlignment="1">
      <alignment horizontal="center" vertical="center"/>
    </xf>
    <xf numFmtId="0" fontId="10" fillId="0" borderId="2" xfId="191" applyFont="1" applyBorder="1" applyAlignment="1">
      <alignment horizontal="center" wrapText="1"/>
    </xf>
    <xf numFmtId="0" fontId="57" fillId="0" borderId="0" xfId="191" applyFont="1" applyAlignment="1">
      <alignment horizontal="center"/>
    </xf>
    <xf numFmtId="165" fontId="57" fillId="0" borderId="0" xfId="192" applyFont="1" applyBorder="1"/>
    <xf numFmtId="165" fontId="57" fillId="0" borderId="10" xfId="192" applyFont="1" applyBorder="1"/>
    <xf numFmtId="165" fontId="57" fillId="0" borderId="68" xfId="192" applyFont="1" applyBorder="1"/>
    <xf numFmtId="38" fontId="10" fillId="0" borderId="47" xfId="191" applyNumberFormat="1" applyFont="1" applyBorder="1" applyAlignment="1">
      <alignment horizontal="center" vertical="center"/>
    </xf>
    <xf numFmtId="0" fontId="34" fillId="0" borderId="49" xfId="191" applyFont="1" applyBorder="1" applyAlignment="1">
      <alignment horizontal="center" wrapText="1"/>
    </xf>
    <xf numFmtId="0" fontId="57" fillId="0" borderId="3" xfId="191" applyFont="1" applyBorder="1" applyAlignment="1">
      <alignment horizontal="center"/>
    </xf>
    <xf numFmtId="165" fontId="57" fillId="0" borderId="3" xfId="192" applyFont="1" applyBorder="1"/>
    <xf numFmtId="165" fontId="57" fillId="0" borderId="67" xfId="192" applyFont="1" applyBorder="1"/>
    <xf numFmtId="165" fontId="57" fillId="0" borderId="66" xfId="192" applyFont="1" applyBorder="1"/>
    <xf numFmtId="0" fontId="34" fillId="0" borderId="2" xfId="191" applyFont="1" applyBorder="1" applyAlignment="1">
      <alignment horizontal="right" wrapText="1"/>
    </xf>
    <xf numFmtId="0" fontId="57" fillId="0" borderId="46" xfId="191" applyFont="1" applyBorder="1" applyAlignment="1">
      <alignment horizontal="center"/>
    </xf>
    <xf numFmtId="0" fontId="34" fillId="0" borderId="59" xfId="191" applyFont="1" applyBorder="1"/>
    <xf numFmtId="0" fontId="34" fillId="0" borderId="69" xfId="191" applyFont="1" applyBorder="1" applyAlignment="1">
      <alignment horizontal="center" wrapText="1"/>
    </xf>
    <xf numFmtId="0" fontId="10" fillId="0" borderId="0" xfId="191" applyFont="1"/>
    <xf numFmtId="0" fontId="10" fillId="0" borderId="8" xfId="191" applyFont="1" applyBorder="1"/>
    <xf numFmtId="0" fontId="10" fillId="0" borderId="68" xfId="191" applyFont="1" applyBorder="1"/>
    <xf numFmtId="0" fontId="10" fillId="0" borderId="3" xfId="191" applyFont="1" applyBorder="1"/>
    <xf numFmtId="0" fontId="10" fillId="0" borderId="67" xfId="191" applyFont="1" applyBorder="1"/>
    <xf numFmtId="0" fontId="10" fillId="0" borderId="66" xfId="191" applyFont="1" applyBorder="1"/>
    <xf numFmtId="0" fontId="10" fillId="0" borderId="46" xfId="191" applyFont="1" applyBorder="1"/>
    <xf numFmtId="0" fontId="10" fillId="0" borderId="65" xfId="191" applyFont="1" applyBorder="1"/>
    <xf numFmtId="0" fontId="10" fillId="0" borderId="63" xfId="191" applyFont="1" applyBorder="1"/>
    <xf numFmtId="0" fontId="10" fillId="0" borderId="61" xfId="191" applyFont="1" applyBorder="1"/>
    <xf numFmtId="0" fontId="10" fillId="0" borderId="60" xfId="191" applyFont="1" applyBorder="1"/>
    <xf numFmtId="0" fontId="10" fillId="0" borderId="59" xfId="191" applyFont="1" applyBorder="1"/>
    <xf numFmtId="0" fontId="34" fillId="0" borderId="2" xfId="191" applyFont="1" applyBorder="1" applyAlignment="1">
      <alignment horizontal="center" wrapText="1"/>
    </xf>
    <xf numFmtId="0" fontId="10" fillId="0" borderId="47" xfId="191" applyFont="1" applyBorder="1"/>
    <xf numFmtId="165" fontId="57" fillId="0" borderId="47" xfId="192" applyFont="1" applyBorder="1"/>
    <xf numFmtId="165" fontId="57" fillId="0" borderId="64" xfId="192" applyFont="1" applyBorder="1"/>
    <xf numFmtId="38" fontId="34" fillId="0" borderId="48" xfId="191" applyNumberFormat="1" applyFont="1" applyBorder="1" applyAlignment="1">
      <alignment horizontal="center" vertical="center"/>
    </xf>
    <xf numFmtId="0" fontId="34" fillId="0" borderId="60" xfId="191" applyFont="1" applyBorder="1" applyAlignment="1">
      <alignment horizontal="right"/>
    </xf>
    <xf numFmtId="165" fontId="34" fillId="0" borderId="59" xfId="192" applyFont="1" applyBorder="1" applyAlignment="1"/>
    <xf numFmtId="4" fontId="19" fillId="1" borderId="13" xfId="0" applyNumberFormat="1" applyFont="1" applyFill="1" applyBorder="1" applyAlignment="1">
      <alignment horizontal="right" vertical="top"/>
    </xf>
    <xf numFmtId="0" fontId="17" fillId="0" borderId="43" xfId="2" applyFont="1" applyBorder="1" applyAlignment="1">
      <alignment vertical="top" wrapText="1"/>
    </xf>
    <xf numFmtId="0" fontId="15" fillId="3" borderId="0" xfId="0" applyFont="1" applyFill="1">
      <alignment vertical="top"/>
    </xf>
    <xf numFmtId="0" fontId="0" fillId="3" borderId="0" xfId="0" applyFill="1">
      <alignment vertical="top"/>
    </xf>
    <xf numFmtId="0" fontId="17" fillId="0" borderId="5" xfId="2" applyFont="1" applyBorder="1" applyAlignment="1">
      <alignment vertical="center"/>
    </xf>
    <xf numFmtId="0" fontId="15" fillId="0" borderId="43" xfId="0" applyFont="1" applyBorder="1" applyAlignment="1">
      <alignment vertical="center" wrapText="1"/>
    </xf>
    <xf numFmtId="1" fontId="15" fillId="0" borderId="43" xfId="0" applyNumberFormat="1" applyFont="1" applyBorder="1" applyAlignment="1">
      <alignment horizontal="center" vertical="center"/>
    </xf>
    <xf numFmtId="0" fontId="15" fillId="0" borderId="43" xfId="0" applyFont="1" applyBorder="1" applyAlignment="1">
      <alignment vertical="center"/>
    </xf>
    <xf numFmtId="0" fontId="15" fillId="0" borderId="0" xfId="0" applyFont="1" applyAlignment="1">
      <alignment wrapText="1"/>
    </xf>
    <xf numFmtId="1" fontId="15" fillId="0" borderId="43" xfId="0" applyNumberFormat="1" applyFont="1" applyBorder="1" applyAlignment="1">
      <alignment horizontal="center"/>
    </xf>
    <xf numFmtId="165" fontId="15" fillId="0" borderId="43" xfId="12" applyFont="1" applyFill="1" applyBorder="1"/>
    <xf numFmtId="1" fontId="15" fillId="0" borderId="43" xfId="0" applyNumberFormat="1" applyFont="1" applyBorder="1" applyAlignment="1">
      <alignment horizontal="center" vertical="center" wrapText="1"/>
    </xf>
    <xf numFmtId="165" fontId="15" fillId="0" borderId="43" xfId="12" applyFont="1" applyFill="1" applyBorder="1" applyAlignment="1">
      <alignment vertical="center" wrapText="1"/>
    </xf>
    <xf numFmtId="4" fontId="15" fillId="0" borderId="43" xfId="0" applyNumberFormat="1" applyFont="1" applyBorder="1" applyAlignment="1">
      <alignment vertical="center" wrapText="1"/>
    </xf>
    <xf numFmtId="0" fontId="15" fillId="0" borderId="5" xfId="0" applyFont="1" applyBorder="1" applyAlignment="1">
      <alignment vertical="center"/>
    </xf>
    <xf numFmtId="1" fontId="15" fillId="0" borderId="5" xfId="0" applyNumberFormat="1" applyFont="1" applyBorder="1" applyAlignment="1">
      <alignment horizontal="center" vertical="center"/>
    </xf>
    <xf numFmtId="0" fontId="10" fillId="0" borderId="43" xfId="0" applyFont="1" applyBorder="1" applyAlignment="1">
      <alignment vertical="center"/>
    </xf>
    <xf numFmtId="165" fontId="15" fillId="0" borderId="5" xfId="12" applyFont="1" applyFill="1" applyBorder="1" applyAlignment="1">
      <alignment vertical="center"/>
    </xf>
    <xf numFmtId="0" fontId="15" fillId="0" borderId="47" xfId="5" applyBorder="1" applyAlignment="1">
      <alignment horizontal="center" vertical="center" wrapText="1"/>
    </xf>
    <xf numFmtId="49" fontId="17" fillId="0" borderId="19" xfId="141" applyNumberFormat="1" applyFont="1" applyBorder="1" applyAlignment="1">
      <alignment horizontal="center" vertical="top" wrapText="1"/>
    </xf>
    <xf numFmtId="0" fontId="15" fillId="0" borderId="19" xfId="0" applyFont="1" applyBorder="1" applyAlignment="1"/>
    <xf numFmtId="4" fontId="17" fillId="0" borderId="19" xfId="1" applyNumberFormat="1" applyFont="1" applyBorder="1" applyAlignment="1">
      <alignment horizontal="right" wrapText="1"/>
    </xf>
    <xf numFmtId="4" fontId="15" fillId="0" borderId="28" xfId="141" applyNumberFormat="1" applyBorder="1" applyAlignment="1">
      <alignment horizontal="right" wrapText="1"/>
    </xf>
    <xf numFmtId="4" fontId="15" fillId="0" borderId="21" xfId="0" applyNumberFormat="1" applyFont="1" applyBorder="1" applyAlignment="1">
      <alignment wrapText="1"/>
    </xf>
    <xf numFmtId="0" fontId="15" fillId="0" borderId="21" xfId="5" applyBorder="1" applyAlignment="1">
      <alignment horizontal="center" vertical="center" wrapText="1"/>
    </xf>
    <xf numFmtId="0" fontId="15" fillId="0" borderId="46" xfId="2" applyBorder="1" applyAlignment="1">
      <alignment horizontal="left" vertical="top" wrapText="1"/>
    </xf>
    <xf numFmtId="1" fontId="15" fillId="0" borderId="46" xfId="2" applyNumberFormat="1" applyBorder="1">
      <alignment vertical="top"/>
    </xf>
    <xf numFmtId="0" fontId="15" fillId="0" borderId="1" xfId="0" applyFont="1" applyBorder="1" applyAlignment="1"/>
    <xf numFmtId="0" fontId="15" fillId="0" borderId="46" xfId="0" applyFont="1" applyBorder="1" applyAlignment="1">
      <alignment horizontal="center" vertical="center"/>
    </xf>
    <xf numFmtId="170" fontId="15" fillId="0" borderId="1" xfId="0" applyNumberFormat="1" applyFont="1" applyBorder="1" applyAlignment="1"/>
    <xf numFmtId="165" fontId="15" fillId="0" borderId="46" xfId="12" applyFont="1" applyFill="1" applyBorder="1"/>
    <xf numFmtId="4" fontId="15" fillId="0" borderId="51" xfId="0" applyNumberFormat="1" applyFont="1" applyBorder="1" applyAlignment="1"/>
    <xf numFmtId="0" fontId="10" fillId="0" borderId="43" xfId="0" applyFont="1" applyBorder="1" applyAlignment="1">
      <alignment vertical="center" wrapText="1"/>
    </xf>
    <xf numFmtId="0" fontId="15" fillId="0" borderId="2" xfId="2" applyBorder="1" applyAlignment="1">
      <alignment horizontal="left" vertical="center" wrapText="1"/>
    </xf>
    <xf numFmtId="169" fontId="10" fillId="0" borderId="2" xfId="11" applyNumberFormat="1" applyFont="1" applyBorder="1" applyAlignment="1">
      <alignment horizontal="left" vertical="center"/>
    </xf>
    <xf numFmtId="169" fontId="10" fillId="0" borderId="2" xfId="11" applyNumberFormat="1" applyFont="1" applyBorder="1" applyAlignment="1">
      <alignment horizontal="left" vertical="top"/>
    </xf>
    <xf numFmtId="0" fontId="10" fillId="0" borderId="43" xfId="0" applyFont="1" applyBorder="1" applyAlignment="1"/>
    <xf numFmtId="0" fontId="34" fillId="0" borderId="43" xfId="0" applyFont="1" applyBorder="1" applyAlignment="1"/>
    <xf numFmtId="0" fontId="53" fillId="0" borderId="43" xfId="0" applyFont="1" applyBorder="1" applyAlignment="1"/>
    <xf numFmtId="4" fontId="15" fillId="0" borderId="5" xfId="0" applyNumberFormat="1" applyFont="1" applyBorder="1" applyAlignment="1">
      <alignment vertical="center"/>
    </xf>
    <xf numFmtId="165" fontId="15" fillId="0" borderId="5" xfId="12" applyFont="1" applyFill="1" applyBorder="1"/>
    <xf numFmtId="170" fontId="15" fillId="0" borderId="43" xfId="0" applyNumberFormat="1" applyFont="1" applyBorder="1" applyAlignment="1">
      <alignment vertical="center"/>
    </xf>
    <xf numFmtId="0" fontId="17" fillId="0" borderId="5" xfId="0" applyFont="1" applyBorder="1" applyAlignment="1"/>
    <xf numFmtId="4" fontId="15" fillId="0" borderId="5" xfId="0" applyNumberFormat="1" applyFont="1" applyBorder="1" applyAlignment="1"/>
    <xf numFmtId="1" fontId="15" fillId="0" borderId="43" xfId="12" applyNumberFormat="1" applyFont="1" applyFill="1" applyBorder="1" applyAlignment="1">
      <alignment horizontal="center" vertical="center"/>
    </xf>
    <xf numFmtId="0" fontId="15" fillId="0" borderId="43" xfId="0" applyFont="1" applyBorder="1" applyAlignment="1"/>
    <xf numFmtId="0" fontId="17" fillId="0" borderId="5" xfId="0" applyFont="1" applyBorder="1" applyAlignment="1">
      <alignment vertical="center"/>
    </xf>
    <xf numFmtId="0" fontId="17" fillId="0" borderId="5" xfId="0" applyFont="1" applyBorder="1" applyAlignment="1">
      <alignment vertical="center" wrapText="1"/>
    </xf>
    <xf numFmtId="0" fontId="15" fillId="0" borderId="5" xfId="2" applyFill="1" applyBorder="1" applyAlignment="1">
      <alignment horizontal="left" vertical="center" wrapText="1"/>
    </xf>
    <xf numFmtId="1" fontId="15" fillId="0" borderId="5" xfId="2" applyNumberFormat="1" applyFill="1" applyBorder="1" applyAlignment="1">
      <alignment vertical="center"/>
    </xf>
    <xf numFmtId="0" fontId="15" fillId="0" borderId="43" xfId="0" applyFont="1" applyFill="1" applyBorder="1" applyAlignment="1">
      <alignment vertical="center" wrapText="1"/>
    </xf>
    <xf numFmtId="0" fontId="15" fillId="0" borderId="43" xfId="0" applyFont="1" applyFill="1" applyBorder="1" applyAlignment="1">
      <alignment horizontal="center" vertical="center"/>
    </xf>
    <xf numFmtId="1" fontId="15" fillId="0" borderId="43" xfId="0" applyNumberFormat="1" applyFont="1" applyFill="1" applyBorder="1" applyAlignment="1">
      <alignment horizontal="center" vertical="center"/>
    </xf>
    <xf numFmtId="4" fontId="15" fillId="0" borderId="43" xfId="0" applyNumberFormat="1" applyFont="1" applyFill="1" applyBorder="1" applyAlignment="1">
      <alignment vertical="center"/>
    </xf>
    <xf numFmtId="0" fontId="15" fillId="0" borderId="5" xfId="5" applyFill="1" applyBorder="1" applyAlignment="1">
      <alignment horizontal="left" vertical="center" wrapText="1"/>
    </xf>
    <xf numFmtId="0" fontId="10" fillId="0" borderId="43" xfId="73" applyFont="1" applyFill="1" applyBorder="1" applyAlignment="1">
      <alignment horizontal="center" vertical="center" wrapText="1"/>
    </xf>
    <xf numFmtId="0" fontId="10" fillId="0" borderId="43" xfId="0" applyFont="1" applyFill="1" applyBorder="1" applyAlignment="1">
      <alignment vertical="center" wrapText="1"/>
    </xf>
    <xf numFmtId="0" fontId="1" fillId="0" borderId="0" xfId="191" applyAlignment="1">
      <alignment horizontal="left" vertical="top" wrapText="1" indent="1"/>
    </xf>
    <xf numFmtId="0" fontId="19" fillId="1" borderId="12" xfId="0" applyFont="1" applyFill="1" applyBorder="1" applyAlignment="1">
      <alignment horizontal="left" vertical="top"/>
    </xf>
    <xf numFmtId="0" fontId="45" fillId="5" borderId="20" xfId="132" applyFont="1" applyFill="1" applyBorder="1" applyAlignment="1">
      <alignment horizontal="left" vertical="center"/>
    </xf>
    <xf numFmtId="0" fontId="45" fillId="5" borderId="19" xfId="132" applyFont="1" applyFill="1" applyBorder="1" applyAlignment="1">
      <alignment horizontal="left" vertical="center"/>
    </xf>
    <xf numFmtId="0" fontId="45" fillId="5" borderId="28" xfId="132" applyFont="1" applyFill="1" applyBorder="1" applyAlignment="1">
      <alignment horizontal="left" vertical="center"/>
    </xf>
    <xf numFmtId="0" fontId="0" fillId="0" borderId="0" xfId="0" applyAlignment="1">
      <alignment horizontal="center"/>
    </xf>
  </cellXfs>
  <cellStyles count="193">
    <cellStyle name="Comma" xfId="136" builtinId="3"/>
    <cellStyle name="Comma 2" xfId="12" xr:uid="{00000000-0005-0000-0000-000001000000}"/>
    <cellStyle name="Comma 2 2" xfId="13" xr:uid="{00000000-0005-0000-0000-000002000000}"/>
    <cellStyle name="Comma 2 2 2" xfId="14" xr:uid="{00000000-0005-0000-0000-000003000000}"/>
    <cellStyle name="Comma 2 2 3" xfId="15" xr:uid="{00000000-0005-0000-0000-000004000000}"/>
    <cellStyle name="Comma 2 2 3 2" xfId="146" xr:uid="{00000000-0005-0000-0000-000005000000}"/>
    <cellStyle name="Comma 2 2 4" xfId="145" xr:uid="{00000000-0005-0000-0000-000006000000}"/>
    <cellStyle name="Comma 2 3" xfId="184" xr:uid="{00000000-0005-0000-0000-000007000000}"/>
    <cellStyle name="Comma 3" xfId="16" xr:uid="{00000000-0005-0000-0000-000008000000}"/>
    <cellStyle name="Comma 3 2" xfId="17" xr:uid="{00000000-0005-0000-0000-000009000000}"/>
    <cellStyle name="Comma 3 2 2" xfId="18" xr:uid="{00000000-0005-0000-0000-00000A000000}"/>
    <cellStyle name="Comma 3 2 3" xfId="148" xr:uid="{00000000-0005-0000-0000-00000B000000}"/>
    <cellStyle name="Comma 3 3" xfId="147" xr:uid="{00000000-0005-0000-0000-00000C000000}"/>
    <cellStyle name="Comma 4" xfId="19" xr:uid="{00000000-0005-0000-0000-00000D000000}"/>
    <cellStyle name="Comma 4 2" xfId="20" xr:uid="{00000000-0005-0000-0000-00000E000000}"/>
    <cellStyle name="Comma 4 2 2" xfId="150" xr:uid="{00000000-0005-0000-0000-00000F000000}"/>
    <cellStyle name="Comma 4 3" xfId="149" xr:uid="{00000000-0005-0000-0000-000010000000}"/>
    <cellStyle name="Comma 5" xfId="21" xr:uid="{00000000-0005-0000-0000-000011000000}"/>
    <cellStyle name="Comma 6" xfId="22" xr:uid="{00000000-0005-0000-0000-000012000000}"/>
    <cellStyle name="Comma 6 2" xfId="151" xr:uid="{00000000-0005-0000-0000-000013000000}"/>
    <cellStyle name="Comma 7" xfId="143" xr:uid="{00000000-0005-0000-0000-000014000000}"/>
    <cellStyle name="Comma 7 2" xfId="181" xr:uid="{00000000-0005-0000-0000-000015000000}"/>
    <cellStyle name="Comma 8" xfId="183" xr:uid="{00000000-0005-0000-0000-000016000000}"/>
    <cellStyle name="Comma 8 2" xfId="188" xr:uid="{00000000-0005-0000-0000-000017000000}"/>
    <cellStyle name="Comma 9" xfId="192" xr:uid="{8AD50C0C-91F7-4C28-AA94-16A72ED41156}"/>
    <cellStyle name="Comma0" xfId="23" xr:uid="{00000000-0005-0000-0000-000018000000}"/>
    <cellStyle name="Comma0 2" xfId="24" xr:uid="{00000000-0005-0000-0000-000019000000}"/>
    <cellStyle name="Comma0 2 2" xfId="25" xr:uid="{00000000-0005-0000-0000-00001A000000}"/>
    <cellStyle name="Comma0 3" xfId="26" xr:uid="{00000000-0005-0000-0000-00001B000000}"/>
    <cellStyle name="Comma0 3 2" xfId="27" xr:uid="{00000000-0005-0000-0000-00001C000000}"/>
    <cellStyle name="Comma0 4" xfId="28" xr:uid="{00000000-0005-0000-0000-00001D000000}"/>
    <cellStyle name="Comma0 4 2" xfId="29" xr:uid="{00000000-0005-0000-0000-00001E000000}"/>
    <cellStyle name="Comma1" xfId="30" xr:uid="{00000000-0005-0000-0000-00001F000000}"/>
    <cellStyle name="Comma2" xfId="31" xr:uid="{00000000-0005-0000-0000-000020000000}"/>
    <cellStyle name="Comma3" xfId="32" xr:uid="{00000000-0005-0000-0000-000021000000}"/>
    <cellStyle name="Currency" xfId="190" builtinId="4"/>
    <cellStyle name="Currency [0] 2" xfId="189" xr:uid="{00000000-0005-0000-0000-000023000000}"/>
    <cellStyle name="Currency 10 2" xfId="33" xr:uid="{00000000-0005-0000-0000-000024000000}"/>
    <cellStyle name="Currency 2" xfId="34" xr:uid="{00000000-0005-0000-0000-000025000000}"/>
    <cellStyle name="Currency 2 2" xfId="35" xr:uid="{00000000-0005-0000-0000-000026000000}"/>
    <cellStyle name="Currency 2 3" xfId="36" xr:uid="{00000000-0005-0000-0000-000027000000}"/>
    <cellStyle name="Currency 3" xfId="37" xr:uid="{00000000-0005-0000-0000-000028000000}"/>
    <cellStyle name="Currency 4" xfId="38" xr:uid="{00000000-0005-0000-0000-000029000000}"/>
    <cellStyle name="Currency 4 10" xfId="39" xr:uid="{00000000-0005-0000-0000-00002A000000}"/>
    <cellStyle name="Currency 5" xfId="40" xr:uid="{00000000-0005-0000-0000-00002B000000}"/>
    <cellStyle name="Currency 6" xfId="41" xr:uid="{00000000-0005-0000-0000-00002C000000}"/>
    <cellStyle name="Currency 7" xfId="42" xr:uid="{00000000-0005-0000-0000-00002D000000}"/>
    <cellStyle name="Currency0" xfId="43" xr:uid="{00000000-0005-0000-0000-00002E000000}"/>
    <cellStyle name="Currency0 2" xfId="44" xr:uid="{00000000-0005-0000-0000-00002F000000}"/>
    <cellStyle name="Date" xfId="45" xr:uid="{00000000-0005-0000-0000-000030000000}"/>
    <cellStyle name="Date 2" xfId="46" xr:uid="{00000000-0005-0000-0000-000031000000}"/>
    <cellStyle name="F3" xfId="47" xr:uid="{00000000-0005-0000-0000-000032000000}"/>
    <cellStyle name="F4" xfId="48" xr:uid="{00000000-0005-0000-0000-000033000000}"/>
    <cellStyle name="F7" xfId="49" xr:uid="{00000000-0005-0000-0000-000034000000}"/>
    <cellStyle name="Fixed" xfId="50" xr:uid="{00000000-0005-0000-0000-000035000000}"/>
    <cellStyle name="Fixed 2" xfId="51" xr:uid="{00000000-0005-0000-0000-000036000000}"/>
    <cellStyle name="header" xfId="52" xr:uid="{00000000-0005-0000-0000-000037000000}"/>
    <cellStyle name="HEADING1" xfId="53" xr:uid="{00000000-0005-0000-0000-000038000000}"/>
    <cellStyle name="HEADING2" xfId="54" xr:uid="{00000000-0005-0000-0000-000039000000}"/>
    <cellStyle name="Hyperlink 2" xfId="55" xr:uid="{00000000-0005-0000-0000-00003A000000}"/>
    <cellStyle name="Hyperlink 3" xfId="56" xr:uid="{00000000-0005-0000-0000-00003B000000}"/>
    <cellStyle name="Normal" xfId="0" builtinId="0"/>
    <cellStyle name="Normal 10" xfId="57" xr:uid="{00000000-0005-0000-0000-00003D000000}"/>
    <cellStyle name="Normal 10 2" xfId="10" xr:uid="{00000000-0005-0000-0000-00003E000000}"/>
    <cellStyle name="Normal 10 2 2" xfId="141" xr:uid="{00000000-0005-0000-0000-00003F000000}"/>
    <cellStyle name="Normal 10 3" xfId="135" xr:uid="{00000000-0005-0000-0000-000040000000}"/>
    <cellStyle name="Normal 10 4" xfId="152" xr:uid="{00000000-0005-0000-0000-000041000000}"/>
    <cellStyle name="Normal 10 4 2" xfId="187" xr:uid="{00000000-0005-0000-0000-000042000000}"/>
    <cellStyle name="Normal 10 5" xfId="186" xr:uid="{00000000-0005-0000-0000-000043000000}"/>
    <cellStyle name="Normal 11" xfId="58" xr:uid="{00000000-0005-0000-0000-000044000000}"/>
    <cellStyle name="Normal 11 2" xfId="59" xr:uid="{00000000-0005-0000-0000-000045000000}"/>
    <cellStyle name="Normal 11 3" xfId="153" xr:uid="{00000000-0005-0000-0000-000046000000}"/>
    <cellStyle name="Normal 12" xfId="60" xr:uid="{00000000-0005-0000-0000-000047000000}"/>
    <cellStyle name="Normal 13" xfId="61" xr:uid="{00000000-0005-0000-0000-000048000000}"/>
    <cellStyle name="Normal 13 2" xfId="154" xr:uid="{00000000-0005-0000-0000-000049000000}"/>
    <cellStyle name="Normal 14" xfId="62" xr:uid="{00000000-0005-0000-0000-00004A000000}"/>
    <cellStyle name="Normal 14 2" xfId="63" xr:uid="{00000000-0005-0000-0000-00004B000000}"/>
    <cellStyle name="Normal 14 2 2" xfId="64" xr:uid="{00000000-0005-0000-0000-00004C000000}"/>
    <cellStyle name="Normal 14 2 2 2" xfId="156" xr:uid="{00000000-0005-0000-0000-00004D000000}"/>
    <cellStyle name="Normal 14 2 3" xfId="155" xr:uid="{00000000-0005-0000-0000-00004E000000}"/>
    <cellStyle name="Normal 15" xfId="65" xr:uid="{00000000-0005-0000-0000-00004F000000}"/>
    <cellStyle name="Normal 15 2" xfId="66" xr:uid="{00000000-0005-0000-0000-000050000000}"/>
    <cellStyle name="Normal 15 2 2" xfId="67" xr:uid="{00000000-0005-0000-0000-000051000000}"/>
    <cellStyle name="Normal 15 2 2 2" xfId="159" xr:uid="{00000000-0005-0000-0000-000052000000}"/>
    <cellStyle name="Normal 15 2 3" xfId="68" xr:uid="{00000000-0005-0000-0000-000053000000}"/>
    <cellStyle name="Normal 15 2 3 2" xfId="160" xr:uid="{00000000-0005-0000-0000-000054000000}"/>
    <cellStyle name="Normal 15 2 4" xfId="158" xr:uid="{00000000-0005-0000-0000-000055000000}"/>
    <cellStyle name="Normal 15 3" xfId="157" xr:uid="{00000000-0005-0000-0000-000056000000}"/>
    <cellStyle name="Normal 16" xfId="69" xr:uid="{00000000-0005-0000-0000-000057000000}"/>
    <cellStyle name="Normal 17" xfId="70" xr:uid="{00000000-0005-0000-0000-000058000000}"/>
    <cellStyle name="Normal 17 2" xfId="161" xr:uid="{00000000-0005-0000-0000-000059000000}"/>
    <cellStyle name="Normal 18" xfId="132" xr:uid="{00000000-0005-0000-0000-00005A000000}"/>
    <cellStyle name="Normal 18 2" xfId="175" xr:uid="{00000000-0005-0000-0000-00005B000000}"/>
    <cellStyle name="Normal 19" xfId="134" xr:uid="{00000000-0005-0000-0000-00005C000000}"/>
    <cellStyle name="Normal 19 2" xfId="176" xr:uid="{00000000-0005-0000-0000-00005D000000}"/>
    <cellStyle name="Normal 19 3" xfId="185" xr:uid="{00000000-0005-0000-0000-00005E000000}"/>
    <cellStyle name="Normal 2" xfId="11" xr:uid="{00000000-0005-0000-0000-00005F000000}"/>
    <cellStyle name="Normal 2 10" xfId="71" xr:uid="{00000000-0005-0000-0000-000060000000}"/>
    <cellStyle name="Normal 2 11" xfId="72" xr:uid="{00000000-0005-0000-0000-000061000000}"/>
    <cellStyle name="Normal 2 2" xfId="73" xr:uid="{00000000-0005-0000-0000-000062000000}"/>
    <cellStyle name="Normal 2 2 2" xfId="74" xr:uid="{00000000-0005-0000-0000-000063000000}"/>
    <cellStyle name="Normal 2 2_0752(S) RateAnalysis 07Aug08" xfId="75" xr:uid="{00000000-0005-0000-0000-000064000000}"/>
    <cellStyle name="Normal 2 3" xfId="76" xr:uid="{00000000-0005-0000-0000-000065000000}"/>
    <cellStyle name="Normal 2 3 2" xfId="77" xr:uid="{00000000-0005-0000-0000-000066000000}"/>
    <cellStyle name="Normal 2 3 3" xfId="78" xr:uid="{00000000-0005-0000-0000-000067000000}"/>
    <cellStyle name="Normal 2 3 4" xfId="79" xr:uid="{00000000-0005-0000-0000-000068000000}"/>
    <cellStyle name="Normal 2 4" xfId="80" xr:uid="{00000000-0005-0000-0000-000069000000}"/>
    <cellStyle name="Normal 2 4 2" xfId="81" xr:uid="{00000000-0005-0000-0000-00006A000000}"/>
    <cellStyle name="Normal 2 4 2 2" xfId="163" xr:uid="{00000000-0005-0000-0000-00006B000000}"/>
    <cellStyle name="Normal 2 4 3" xfId="82" xr:uid="{00000000-0005-0000-0000-00006C000000}"/>
    <cellStyle name="Normal 2 4 3 2" xfId="83" xr:uid="{00000000-0005-0000-0000-00006D000000}"/>
    <cellStyle name="Normal 2 4 3 2 2" xfId="165" xr:uid="{00000000-0005-0000-0000-00006E000000}"/>
    <cellStyle name="Normal 2 4 3 3" xfId="164" xr:uid="{00000000-0005-0000-0000-00006F000000}"/>
    <cellStyle name="Normal 2 4 4" xfId="162" xr:uid="{00000000-0005-0000-0000-000070000000}"/>
    <cellStyle name="Normal 2 5" xfId="84" xr:uid="{00000000-0005-0000-0000-000071000000}"/>
    <cellStyle name="Normal 2 6" xfId="85" xr:uid="{00000000-0005-0000-0000-000072000000}"/>
    <cellStyle name="Normal 2 7" xfId="86" xr:uid="{00000000-0005-0000-0000-000073000000}"/>
    <cellStyle name="Normal 2 8" xfId="87" xr:uid="{00000000-0005-0000-0000-000074000000}"/>
    <cellStyle name="Normal 2 9" xfId="88" xr:uid="{00000000-0005-0000-0000-000075000000}"/>
    <cellStyle name="Normal 2_0752(E)DOD" xfId="89" xr:uid="{00000000-0005-0000-0000-000076000000}"/>
    <cellStyle name="Normal 20" xfId="137" xr:uid="{00000000-0005-0000-0000-000077000000}"/>
    <cellStyle name="Normal 20 2" xfId="177" xr:uid="{00000000-0005-0000-0000-000078000000}"/>
    <cellStyle name="Normal 21" xfId="139" xr:uid="{00000000-0005-0000-0000-000079000000}"/>
    <cellStyle name="Normal 21 2" xfId="179" xr:uid="{00000000-0005-0000-0000-00007A000000}"/>
    <cellStyle name="Normal 22" xfId="142" xr:uid="{00000000-0005-0000-0000-00007B000000}"/>
    <cellStyle name="Normal 23" xfId="182" xr:uid="{00000000-0005-0000-0000-00007C000000}"/>
    <cellStyle name="Normal 24" xfId="191" xr:uid="{20361264-8989-4633-A200-1C9A97A51F79}"/>
    <cellStyle name="Normal 3" xfId="90" xr:uid="{00000000-0005-0000-0000-00007D000000}"/>
    <cellStyle name="Normal 3 2" xfId="91" xr:uid="{00000000-0005-0000-0000-00007E000000}"/>
    <cellStyle name="Normal 3 2 2" xfId="92" xr:uid="{00000000-0005-0000-0000-00007F000000}"/>
    <cellStyle name="Normal 3 2 2 2" xfId="93" xr:uid="{00000000-0005-0000-0000-000080000000}"/>
    <cellStyle name="Normal 3 2 2 2 2" xfId="94" xr:uid="{00000000-0005-0000-0000-000081000000}"/>
    <cellStyle name="Normal 3 2 2 2 2 2" xfId="169" xr:uid="{00000000-0005-0000-0000-000082000000}"/>
    <cellStyle name="Normal 3 2 2 2 3" xfId="168" xr:uid="{00000000-0005-0000-0000-000083000000}"/>
    <cellStyle name="Normal 3 2 2 3" xfId="167" xr:uid="{00000000-0005-0000-0000-000084000000}"/>
    <cellStyle name="Normal 3 2 3" xfId="166" xr:uid="{00000000-0005-0000-0000-000085000000}"/>
    <cellStyle name="Normal 3 3" xfId="95" xr:uid="{00000000-0005-0000-0000-000086000000}"/>
    <cellStyle name="Normal 3 4" xfId="96" xr:uid="{00000000-0005-0000-0000-000087000000}"/>
    <cellStyle name="Normal 3 4 2" xfId="97" xr:uid="{00000000-0005-0000-0000-000088000000}"/>
    <cellStyle name="Normal 3 4 2 2" xfId="171" xr:uid="{00000000-0005-0000-0000-000089000000}"/>
    <cellStyle name="Normal 3 4 3" xfId="170" xr:uid="{00000000-0005-0000-0000-00008A000000}"/>
    <cellStyle name="Normal 3_0752(E)DOD" xfId="98" xr:uid="{00000000-0005-0000-0000-00008B000000}"/>
    <cellStyle name="Normal 4" xfId="99" xr:uid="{00000000-0005-0000-0000-00008C000000}"/>
    <cellStyle name="Normal 4 2" xfId="100" xr:uid="{00000000-0005-0000-0000-00008D000000}"/>
    <cellStyle name="Normal 4 2 2" xfId="101" xr:uid="{00000000-0005-0000-0000-00008E000000}"/>
    <cellStyle name="Normal 4 3" xfId="102" xr:uid="{00000000-0005-0000-0000-00008F000000}"/>
    <cellStyle name="Normal 4_0752(E)DOD" xfId="103" xr:uid="{00000000-0005-0000-0000-000090000000}"/>
    <cellStyle name="Normal 5" xfId="7" xr:uid="{00000000-0005-0000-0000-000091000000}"/>
    <cellStyle name="Normal 5 2" xfId="104" xr:uid="{00000000-0005-0000-0000-000092000000}"/>
    <cellStyle name="Normal 5 3" xfId="105" xr:uid="{00000000-0005-0000-0000-000093000000}"/>
    <cellStyle name="Normal 5 4" xfId="106" xr:uid="{00000000-0005-0000-0000-000094000000}"/>
    <cellStyle name="Normal 5_0752(E)DOD" xfId="107" xr:uid="{00000000-0005-0000-0000-000095000000}"/>
    <cellStyle name="Normal 6" xfId="108" xr:uid="{00000000-0005-0000-0000-000096000000}"/>
    <cellStyle name="Normal 6 2" xfId="109" xr:uid="{00000000-0005-0000-0000-000097000000}"/>
    <cellStyle name="Normal 6 3" xfId="172" xr:uid="{00000000-0005-0000-0000-000098000000}"/>
    <cellStyle name="Normal 7" xfId="110" xr:uid="{00000000-0005-0000-0000-000099000000}"/>
    <cellStyle name="Normal 7 2" xfId="8" xr:uid="{00000000-0005-0000-0000-00009A000000}"/>
    <cellStyle name="Normal 7 2 2" xfId="144" xr:uid="{00000000-0005-0000-0000-00009B000000}"/>
    <cellStyle name="Normal 7 3" xfId="111" xr:uid="{00000000-0005-0000-0000-00009C000000}"/>
    <cellStyle name="Normal 7 4" xfId="112" xr:uid="{00000000-0005-0000-0000-00009D000000}"/>
    <cellStyle name="Normal 7_0752(S)FinalEst RW" xfId="113" xr:uid="{00000000-0005-0000-0000-00009E000000}"/>
    <cellStyle name="Normal 8" xfId="114" xr:uid="{00000000-0005-0000-0000-00009F000000}"/>
    <cellStyle name="Normal 8 2" xfId="115" xr:uid="{00000000-0005-0000-0000-0000A0000000}"/>
    <cellStyle name="Normal 9" xfId="116" xr:uid="{00000000-0005-0000-0000-0000A1000000}"/>
    <cellStyle name="Normal 9 2" xfId="117" xr:uid="{00000000-0005-0000-0000-0000A2000000}"/>
    <cellStyle name="Normal 9 2 2" xfId="174" xr:uid="{00000000-0005-0000-0000-0000A3000000}"/>
    <cellStyle name="Normal 9 3" xfId="9" xr:uid="{00000000-0005-0000-0000-0000A4000000}"/>
    <cellStyle name="Normal 9 4" xfId="173" xr:uid="{00000000-0005-0000-0000-0000A5000000}"/>
    <cellStyle name="Normal_0056" xfId="1" xr:uid="{00000000-0005-0000-0000-0000A6000000}"/>
    <cellStyle name="Normal_0057A" xfId="2" xr:uid="{00000000-0005-0000-0000-0000A7000000}"/>
    <cellStyle name="Normal_9620QT" xfId="3" xr:uid="{00000000-0005-0000-0000-0000A8000000}"/>
    <cellStyle name="Normal_9813-QTE" xfId="4" xr:uid="{00000000-0005-0000-0000-0000A9000000}"/>
    <cellStyle name="Normal_DB" xfId="5" xr:uid="{00000000-0005-0000-0000-0000AA000000}"/>
    <cellStyle name="Normal_Master - Rates" xfId="6" xr:uid="{00000000-0005-0000-0000-0000AB000000}"/>
    <cellStyle name="OPSKRIF" xfId="118" xr:uid="{00000000-0005-0000-0000-0000AC000000}"/>
    <cellStyle name="OPSKRIF 2" xfId="119" xr:uid="{00000000-0005-0000-0000-0000AD000000}"/>
    <cellStyle name="OPSKRIF 2 2" xfId="120" xr:uid="{00000000-0005-0000-0000-0000AE000000}"/>
    <cellStyle name="OPSKRIF 3" xfId="121" xr:uid="{00000000-0005-0000-0000-0000AF000000}"/>
    <cellStyle name="OPSKRIF 3 2" xfId="122" xr:uid="{00000000-0005-0000-0000-0000B0000000}"/>
    <cellStyle name="OPSKRIF 4" xfId="123" xr:uid="{00000000-0005-0000-0000-0000B1000000}"/>
    <cellStyle name="OPSKRIF 4 2" xfId="124" xr:uid="{00000000-0005-0000-0000-0000B2000000}"/>
    <cellStyle name="OPSKRIFTE" xfId="125" xr:uid="{00000000-0005-0000-0000-0000B3000000}"/>
    <cellStyle name="or" xfId="126" xr:uid="{00000000-0005-0000-0000-0000B4000000}"/>
    <cellStyle name="Percent" xfId="133" builtinId="5"/>
    <cellStyle name="Percent 2" xfId="127" xr:uid="{00000000-0005-0000-0000-0000B6000000}"/>
    <cellStyle name="Percent 2 2" xfId="128" xr:uid="{00000000-0005-0000-0000-0000B7000000}"/>
    <cellStyle name="Percent 2 2 2" xfId="129" xr:uid="{00000000-0005-0000-0000-0000B8000000}"/>
    <cellStyle name="Percent 3" xfId="130" xr:uid="{00000000-0005-0000-0000-0000B9000000}"/>
    <cellStyle name="Percent 4" xfId="131" xr:uid="{00000000-0005-0000-0000-0000BA000000}"/>
    <cellStyle name="Percent 5" xfId="138" xr:uid="{00000000-0005-0000-0000-0000BB000000}"/>
    <cellStyle name="Percent 5 2" xfId="178" xr:uid="{00000000-0005-0000-0000-0000BC000000}"/>
    <cellStyle name="Percent 6" xfId="140" xr:uid="{00000000-0005-0000-0000-0000BD000000}"/>
    <cellStyle name="Percent 6 2" xfId="180" xr:uid="{00000000-0005-0000-0000-0000B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2</xdr:row>
      <xdr:rowOff>0</xdr:rowOff>
    </xdr:from>
    <xdr:to>
      <xdr:col>8</xdr:col>
      <xdr:colOff>390525</xdr:colOff>
      <xdr:row>3</xdr:row>
      <xdr:rowOff>62193</xdr:rowOff>
    </xdr:to>
    <xdr:pic>
      <xdr:nvPicPr>
        <xdr:cNvPr id="2" name="Picture 1" descr="V = \frac{\pi h}{6} (3a^2 + h^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0"/>
          <a:ext cx="942975" cy="224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7DDF-4714-4E1C-9B18-64DAA5D4F5DA}">
  <dimension ref="A1:I661"/>
  <sheetViews>
    <sheetView view="pageLayout" zoomScaleNormal="112" zoomScaleSheetLayoutView="112" workbookViewId="0">
      <selection activeCell="B3" sqref="B3"/>
    </sheetView>
  </sheetViews>
  <sheetFormatPr defaultColWidth="8.88671875" defaultRowHeight="14.4"/>
  <cols>
    <col min="1" max="1" width="5.6640625" style="502" customWidth="1"/>
    <col min="2" max="2" width="74.6640625" style="501" customWidth="1"/>
    <col min="3" max="3" width="5.6640625" style="498" customWidth="1"/>
    <col min="4" max="5" width="10.6640625" style="500" customWidth="1"/>
    <col min="6" max="6" width="13.88671875" style="499" customWidth="1"/>
    <col min="7" max="16384" width="8.88671875" style="498"/>
  </cols>
  <sheetData>
    <row r="1" spans="1:9" s="503" customFormat="1" ht="44.25" customHeight="1">
      <c r="A1" s="508" t="s">
        <v>0</v>
      </c>
      <c r="B1" s="507" t="s">
        <v>14</v>
      </c>
      <c r="C1" s="506" t="s">
        <v>3</v>
      </c>
      <c r="D1" s="506" t="s">
        <v>4</v>
      </c>
      <c r="E1" s="505" t="s">
        <v>1070</v>
      </c>
      <c r="F1" s="504" t="s">
        <v>1069</v>
      </c>
    </row>
    <row r="2" spans="1:9" s="503" customFormat="1">
      <c r="A2" s="510"/>
      <c r="B2" s="511" t="s">
        <v>1068</v>
      </c>
      <c r="C2" s="512"/>
      <c r="D2" s="513"/>
      <c r="E2" s="514"/>
      <c r="F2" s="515"/>
    </row>
    <row r="3" spans="1:9" s="503" customFormat="1">
      <c r="A3" s="510"/>
      <c r="B3" s="516"/>
      <c r="C3" s="512"/>
      <c r="D3" s="513"/>
      <c r="E3" s="514"/>
      <c r="F3" s="515"/>
    </row>
    <row r="4" spans="1:9">
      <c r="A4" s="517"/>
      <c r="B4" s="516" t="s">
        <v>1067</v>
      </c>
      <c r="C4" s="518"/>
      <c r="D4" s="513"/>
      <c r="E4" s="514"/>
      <c r="F4" s="515"/>
    </row>
    <row r="5" spans="1:9">
      <c r="A5" s="517"/>
      <c r="B5" s="516"/>
      <c r="C5" s="518"/>
      <c r="D5" s="513"/>
      <c r="E5" s="514"/>
      <c r="F5" s="515"/>
    </row>
    <row r="6" spans="1:9">
      <c r="A6" s="517"/>
      <c r="B6" s="519" t="s">
        <v>1066</v>
      </c>
      <c r="C6" s="518"/>
      <c r="D6" s="513"/>
      <c r="E6" s="514"/>
      <c r="F6" s="515"/>
    </row>
    <row r="7" spans="1:9">
      <c r="A7" s="517"/>
      <c r="B7" s="519"/>
      <c r="C7" s="518"/>
      <c r="D7" s="513"/>
      <c r="E7" s="514"/>
      <c r="F7" s="515"/>
    </row>
    <row r="8" spans="1:9">
      <c r="A8" s="517"/>
      <c r="B8" s="519" t="s">
        <v>1065</v>
      </c>
      <c r="C8" s="518"/>
      <c r="D8" s="513"/>
      <c r="E8" s="514"/>
      <c r="F8" s="515"/>
    </row>
    <row r="9" spans="1:9">
      <c r="A9" s="517"/>
      <c r="B9" s="520"/>
      <c r="C9" s="518"/>
      <c r="D9" s="513"/>
      <c r="E9" s="514"/>
      <c r="F9" s="515"/>
    </row>
    <row r="10" spans="1:9" ht="40.200000000000003">
      <c r="A10" s="517"/>
      <c r="B10" s="520" t="s">
        <v>1064</v>
      </c>
      <c r="C10" s="518"/>
      <c r="D10" s="513"/>
      <c r="E10" s="514"/>
      <c r="F10" s="515"/>
    </row>
    <row r="11" spans="1:9">
      <c r="A11" s="517"/>
      <c r="B11" s="520"/>
      <c r="C11" s="518"/>
      <c r="D11" s="513"/>
      <c r="E11" s="514"/>
      <c r="F11" s="515"/>
    </row>
    <row r="12" spans="1:9">
      <c r="A12" s="517"/>
      <c r="B12" s="519" t="s">
        <v>1063</v>
      </c>
      <c r="C12" s="518"/>
      <c r="D12" s="513"/>
      <c r="E12" s="514"/>
      <c r="F12" s="515"/>
    </row>
    <row r="13" spans="1:9">
      <c r="A13" s="517"/>
      <c r="B13" s="519"/>
      <c r="C13" s="518"/>
      <c r="D13" s="513"/>
      <c r="E13" s="514"/>
      <c r="F13" s="515"/>
    </row>
    <row r="14" spans="1:9" ht="106.2">
      <c r="A14" s="517"/>
      <c r="B14" s="520" t="s">
        <v>1062</v>
      </c>
      <c r="C14" s="518"/>
      <c r="D14" s="513"/>
      <c r="E14" s="521"/>
      <c r="F14" s="522"/>
      <c r="G14" s="622"/>
      <c r="H14" s="622"/>
      <c r="I14" s="622"/>
    </row>
    <row r="15" spans="1:9">
      <c r="A15" s="517"/>
      <c r="B15" s="520"/>
      <c r="C15" s="518"/>
      <c r="D15" s="513"/>
      <c r="E15" s="521"/>
      <c r="F15" s="522"/>
      <c r="G15" s="622"/>
      <c r="H15" s="622"/>
      <c r="I15" s="622"/>
    </row>
    <row r="16" spans="1:9">
      <c r="A16" s="517"/>
      <c r="B16" s="519" t="s">
        <v>1061</v>
      </c>
      <c r="C16" s="518"/>
      <c r="D16" s="513"/>
      <c r="E16" s="521"/>
      <c r="F16" s="522"/>
    </row>
    <row r="17" spans="1:6" ht="53.4">
      <c r="A17" s="517"/>
      <c r="B17" s="520" t="s">
        <v>1060</v>
      </c>
      <c r="C17" s="523"/>
      <c r="D17" s="513"/>
      <c r="E17" s="521"/>
      <c r="F17" s="522"/>
    </row>
    <row r="18" spans="1:6" ht="27">
      <c r="A18" s="517"/>
      <c r="B18" s="520" t="s">
        <v>1059</v>
      </c>
      <c r="C18" s="523"/>
      <c r="D18" s="513"/>
      <c r="E18" s="521"/>
      <c r="F18" s="522"/>
    </row>
    <row r="19" spans="1:6">
      <c r="A19" s="517"/>
      <c r="B19" s="520"/>
      <c r="C19" s="523"/>
      <c r="D19" s="513"/>
      <c r="E19" s="521"/>
      <c r="F19" s="522"/>
    </row>
    <row r="20" spans="1:6">
      <c r="A20" s="517"/>
      <c r="B20" s="519" t="s">
        <v>1058</v>
      </c>
      <c r="C20" s="523"/>
      <c r="D20" s="513"/>
      <c r="E20" s="521"/>
      <c r="F20" s="522"/>
    </row>
    <row r="21" spans="1:6">
      <c r="A21" s="517"/>
      <c r="B21" s="519" t="s">
        <v>1057</v>
      </c>
      <c r="C21" s="523"/>
      <c r="D21" s="513"/>
      <c r="E21" s="521"/>
      <c r="F21" s="522"/>
    </row>
    <row r="22" spans="1:6">
      <c r="A22" s="517"/>
      <c r="B22" s="519"/>
      <c r="C22" s="523"/>
      <c r="D22" s="513"/>
      <c r="E22" s="521"/>
      <c r="F22" s="522"/>
    </row>
    <row r="23" spans="1:6" ht="27">
      <c r="A23" s="517" t="s">
        <v>770</v>
      </c>
      <c r="B23" s="520" t="s">
        <v>1056</v>
      </c>
      <c r="C23" s="523"/>
      <c r="D23" s="513"/>
      <c r="E23" s="521"/>
      <c r="F23" s="522"/>
    </row>
    <row r="24" spans="1:6">
      <c r="A24" s="517"/>
      <c r="B24" s="520"/>
      <c r="C24" s="523"/>
      <c r="D24" s="513"/>
      <c r="E24" s="521"/>
      <c r="F24" s="522"/>
    </row>
    <row r="25" spans="1:6" ht="27">
      <c r="A25" s="517"/>
      <c r="B25" s="520" t="s">
        <v>1055</v>
      </c>
      <c r="C25" s="523"/>
      <c r="D25" s="513"/>
      <c r="E25" s="521"/>
      <c r="F25" s="522"/>
    </row>
    <row r="26" spans="1:6">
      <c r="A26" s="517"/>
      <c r="B26" s="520"/>
      <c r="C26" s="523"/>
      <c r="D26" s="513"/>
      <c r="E26" s="521"/>
      <c r="F26" s="522"/>
    </row>
    <row r="27" spans="1:6" ht="27">
      <c r="A27" s="517"/>
      <c r="B27" s="520" t="s">
        <v>1054</v>
      </c>
      <c r="C27" s="523"/>
      <c r="D27" s="513"/>
      <c r="E27" s="521"/>
      <c r="F27" s="522"/>
    </row>
    <row r="28" spans="1:6">
      <c r="A28" s="517"/>
      <c r="B28" s="520"/>
      <c r="C28" s="523"/>
      <c r="D28" s="513"/>
      <c r="E28" s="521"/>
      <c r="F28" s="522"/>
    </row>
    <row r="29" spans="1:6" ht="40.200000000000003">
      <c r="A29" s="517"/>
      <c r="B29" s="520" t="s">
        <v>1053</v>
      </c>
      <c r="C29" s="523"/>
      <c r="D29" s="513"/>
      <c r="E29" s="521"/>
      <c r="F29" s="522"/>
    </row>
    <row r="30" spans="1:6">
      <c r="A30" s="517"/>
      <c r="B30" s="520"/>
      <c r="C30" s="523"/>
      <c r="D30" s="513"/>
      <c r="E30" s="521"/>
      <c r="F30" s="522"/>
    </row>
    <row r="31" spans="1:6" ht="27">
      <c r="A31" s="517"/>
      <c r="B31" s="520" t="s">
        <v>1052</v>
      </c>
      <c r="C31" s="523"/>
      <c r="D31" s="513"/>
      <c r="E31" s="521"/>
      <c r="F31" s="522"/>
    </row>
    <row r="32" spans="1:6">
      <c r="A32" s="517"/>
      <c r="B32" s="520"/>
      <c r="C32" s="523"/>
      <c r="D32" s="513"/>
      <c r="E32" s="521"/>
      <c r="F32" s="522"/>
    </row>
    <row r="33" spans="1:6" ht="27">
      <c r="A33" s="517"/>
      <c r="B33" s="520" t="s">
        <v>1051</v>
      </c>
      <c r="C33" s="523"/>
      <c r="D33" s="513"/>
      <c r="E33" s="521"/>
      <c r="F33" s="522"/>
    </row>
    <row r="34" spans="1:6">
      <c r="A34" s="517"/>
      <c r="B34" s="520"/>
      <c r="C34" s="523"/>
      <c r="D34" s="513"/>
      <c r="E34" s="521"/>
      <c r="F34" s="522"/>
    </row>
    <row r="35" spans="1:6">
      <c r="A35" s="517"/>
      <c r="B35" s="520" t="s">
        <v>1050</v>
      </c>
      <c r="C35" s="523"/>
      <c r="D35" s="513"/>
      <c r="E35" s="521"/>
      <c r="F35" s="522"/>
    </row>
    <row r="36" spans="1:6">
      <c r="A36" s="517"/>
      <c r="B36" s="520"/>
      <c r="C36" s="523"/>
      <c r="D36" s="513"/>
      <c r="E36" s="521"/>
      <c r="F36" s="522"/>
    </row>
    <row r="37" spans="1:6" ht="40.200000000000003">
      <c r="A37" s="517"/>
      <c r="B37" s="520" t="s">
        <v>1049</v>
      </c>
      <c r="C37" s="523"/>
      <c r="D37" s="513"/>
      <c r="E37" s="521"/>
      <c r="F37" s="522"/>
    </row>
    <row r="38" spans="1:6">
      <c r="A38" s="517"/>
      <c r="B38" s="520"/>
      <c r="C38" s="523"/>
      <c r="D38" s="513"/>
      <c r="E38" s="521"/>
      <c r="F38" s="522"/>
    </row>
    <row r="39" spans="1:6">
      <c r="A39" s="517"/>
      <c r="B39" s="520" t="s">
        <v>1048</v>
      </c>
      <c r="C39" s="523"/>
      <c r="D39" s="513"/>
      <c r="E39" s="521"/>
      <c r="F39" s="522"/>
    </row>
    <row r="40" spans="1:6">
      <c r="A40" s="517"/>
      <c r="B40" s="520"/>
      <c r="C40" s="523"/>
      <c r="D40" s="513"/>
      <c r="E40" s="521"/>
      <c r="F40" s="522"/>
    </row>
    <row r="41" spans="1:6" ht="72.75" customHeight="1">
      <c r="A41" s="517"/>
      <c r="B41" s="520" t="s">
        <v>1047</v>
      </c>
      <c r="C41" s="524"/>
      <c r="D41" s="513"/>
      <c r="E41" s="521"/>
      <c r="F41" s="522"/>
    </row>
    <row r="42" spans="1:6" ht="30" customHeight="1" thickBot="1">
      <c r="A42" s="525"/>
      <c r="B42" s="526" t="s">
        <v>776</v>
      </c>
      <c r="C42" s="527"/>
      <c r="D42" s="527"/>
      <c r="E42" s="528"/>
      <c r="F42" s="529"/>
    </row>
    <row r="43" spans="1:6" ht="15" thickTop="1">
      <c r="A43" s="530"/>
      <c r="B43" s="531"/>
      <c r="C43" s="532"/>
      <c r="D43" s="533"/>
      <c r="E43" s="534"/>
      <c r="F43" s="535"/>
    </row>
    <row r="44" spans="1:6">
      <c r="A44" s="536"/>
      <c r="B44" s="537" t="s">
        <v>775</v>
      </c>
      <c r="C44" s="538"/>
      <c r="D44" s="539"/>
      <c r="E44" s="540"/>
      <c r="F44" s="541"/>
    </row>
    <row r="45" spans="1:6">
      <c r="A45" s="517"/>
      <c r="B45" s="542"/>
      <c r="C45" s="543"/>
      <c r="D45" s="513"/>
      <c r="E45" s="521"/>
      <c r="F45" s="515"/>
    </row>
    <row r="46" spans="1:6">
      <c r="A46" s="517"/>
      <c r="B46" s="520" t="s">
        <v>1046</v>
      </c>
      <c r="C46" s="523"/>
      <c r="D46" s="513"/>
      <c r="E46" s="521"/>
      <c r="F46" s="515"/>
    </row>
    <row r="47" spans="1:6">
      <c r="A47" s="517"/>
      <c r="B47" s="520"/>
      <c r="C47" s="523"/>
      <c r="D47" s="513"/>
      <c r="E47" s="521"/>
      <c r="F47" s="515"/>
    </row>
    <row r="48" spans="1:6" ht="53.4">
      <c r="A48" s="517"/>
      <c r="B48" s="520" t="s">
        <v>1045</v>
      </c>
      <c r="C48" s="523"/>
      <c r="D48" s="513"/>
      <c r="E48" s="521"/>
      <c r="F48" s="515"/>
    </row>
    <row r="49" spans="1:6">
      <c r="A49" s="517"/>
      <c r="B49" s="520"/>
      <c r="C49" s="523"/>
      <c r="D49" s="513"/>
      <c r="E49" s="521"/>
      <c r="F49" s="515"/>
    </row>
    <row r="50" spans="1:6">
      <c r="A50" s="517"/>
      <c r="B50" s="520" t="s">
        <v>1044</v>
      </c>
      <c r="C50" s="523"/>
      <c r="D50" s="513"/>
      <c r="E50" s="521"/>
      <c r="F50" s="515"/>
    </row>
    <row r="51" spans="1:6">
      <c r="A51" s="517"/>
      <c r="B51" s="520"/>
      <c r="C51" s="523"/>
      <c r="D51" s="513"/>
      <c r="E51" s="521"/>
      <c r="F51" s="515"/>
    </row>
    <row r="52" spans="1:6" ht="53.4">
      <c r="A52" s="517"/>
      <c r="B52" s="520" t="s">
        <v>1043</v>
      </c>
      <c r="C52" s="523"/>
      <c r="D52" s="513"/>
      <c r="E52" s="521"/>
      <c r="F52" s="515"/>
    </row>
    <row r="53" spans="1:6">
      <c r="A53" s="517"/>
      <c r="B53" s="520"/>
      <c r="C53" s="523"/>
      <c r="D53" s="513"/>
      <c r="E53" s="521"/>
      <c r="F53" s="515"/>
    </row>
    <row r="54" spans="1:6">
      <c r="A54" s="517"/>
      <c r="B54" s="520" t="s">
        <v>1042</v>
      </c>
      <c r="C54" s="523"/>
      <c r="D54" s="513"/>
      <c r="E54" s="521"/>
      <c r="F54" s="515"/>
    </row>
    <row r="55" spans="1:6">
      <c r="A55" s="517"/>
      <c r="B55" s="520"/>
      <c r="C55" s="523"/>
      <c r="D55" s="513"/>
      <c r="E55" s="521"/>
      <c r="F55" s="515"/>
    </row>
    <row r="56" spans="1:6" ht="40.200000000000003">
      <c r="A56" s="517"/>
      <c r="B56" s="520" t="s">
        <v>1041</v>
      </c>
      <c r="C56" s="523"/>
      <c r="D56" s="513"/>
      <c r="E56" s="521"/>
      <c r="F56" s="515"/>
    </row>
    <row r="57" spans="1:6">
      <c r="A57" s="517"/>
      <c r="B57" s="520"/>
      <c r="C57" s="523"/>
      <c r="D57" s="513"/>
      <c r="E57" s="521"/>
      <c r="F57" s="515"/>
    </row>
    <row r="58" spans="1:6" ht="27">
      <c r="A58" s="517"/>
      <c r="B58" s="520" t="s">
        <v>1040</v>
      </c>
      <c r="C58" s="523"/>
      <c r="D58" s="513"/>
      <c r="E58" s="521"/>
      <c r="F58" s="515"/>
    </row>
    <row r="59" spans="1:6">
      <c r="A59" s="517"/>
      <c r="B59" s="520"/>
      <c r="C59" s="523"/>
      <c r="D59" s="513"/>
      <c r="E59" s="521"/>
      <c r="F59" s="515"/>
    </row>
    <row r="60" spans="1:6">
      <c r="A60" s="517"/>
      <c r="B60" s="520" t="s">
        <v>1039</v>
      </c>
      <c r="C60" s="523"/>
      <c r="D60" s="513"/>
      <c r="E60" s="521"/>
      <c r="F60" s="515"/>
    </row>
    <row r="61" spans="1:6">
      <c r="A61" s="517"/>
      <c r="B61" s="520"/>
      <c r="C61" s="523"/>
      <c r="D61" s="513"/>
      <c r="E61" s="521"/>
      <c r="F61" s="515"/>
    </row>
    <row r="62" spans="1:6" ht="27">
      <c r="A62" s="517"/>
      <c r="B62" s="520" t="s">
        <v>1038</v>
      </c>
      <c r="C62" s="523"/>
      <c r="D62" s="513"/>
      <c r="E62" s="521"/>
      <c r="F62" s="515"/>
    </row>
    <row r="63" spans="1:6">
      <c r="A63" s="517"/>
      <c r="B63" s="520"/>
      <c r="C63" s="523"/>
      <c r="D63" s="513"/>
      <c r="E63" s="521"/>
      <c r="F63" s="515"/>
    </row>
    <row r="64" spans="1:6">
      <c r="A64" s="517"/>
      <c r="B64" s="519" t="s">
        <v>1037</v>
      </c>
      <c r="C64" s="523"/>
      <c r="D64" s="513"/>
      <c r="E64" s="521"/>
      <c r="F64" s="515"/>
    </row>
    <row r="65" spans="1:6">
      <c r="A65" s="517"/>
      <c r="B65" s="520"/>
      <c r="C65" s="523"/>
      <c r="D65" s="513"/>
      <c r="E65" s="521"/>
      <c r="F65" s="515"/>
    </row>
    <row r="66" spans="1:6" ht="27">
      <c r="A66" s="517" t="s">
        <v>770</v>
      </c>
      <c r="B66" s="520" t="s">
        <v>1036</v>
      </c>
      <c r="C66" s="523" t="s">
        <v>765</v>
      </c>
      <c r="D66" s="513"/>
      <c r="E66" s="521"/>
      <c r="F66" s="515"/>
    </row>
    <row r="67" spans="1:6">
      <c r="A67" s="517"/>
      <c r="B67" s="520"/>
      <c r="C67" s="523"/>
      <c r="D67" s="513"/>
      <c r="E67" s="521"/>
      <c r="F67" s="515"/>
    </row>
    <row r="68" spans="1:6" ht="93">
      <c r="A68" s="517" t="s">
        <v>767</v>
      </c>
      <c r="B68" s="520" t="s">
        <v>1035</v>
      </c>
      <c r="C68" s="523" t="s">
        <v>765</v>
      </c>
      <c r="D68" s="513"/>
      <c r="E68" s="521"/>
      <c r="F68" s="515"/>
    </row>
    <row r="69" spans="1:6">
      <c r="A69" s="517"/>
      <c r="B69" s="520"/>
      <c r="C69" s="523"/>
      <c r="D69" s="513"/>
      <c r="E69" s="521"/>
      <c r="F69" s="515"/>
    </row>
    <row r="70" spans="1:6" ht="40.200000000000003">
      <c r="A70" s="517" t="s">
        <v>858</v>
      </c>
      <c r="B70" s="520" t="s">
        <v>1034</v>
      </c>
      <c r="C70" s="523" t="s">
        <v>765</v>
      </c>
      <c r="D70" s="513"/>
      <c r="E70" s="521"/>
      <c r="F70" s="515"/>
    </row>
    <row r="71" spans="1:6">
      <c r="A71" s="517"/>
      <c r="B71" s="520"/>
      <c r="C71" s="523"/>
      <c r="D71" s="513"/>
      <c r="E71" s="521"/>
      <c r="F71" s="515"/>
    </row>
    <row r="72" spans="1:6" ht="40.200000000000003">
      <c r="A72" s="517" t="s">
        <v>855</v>
      </c>
      <c r="B72" s="520" t="s">
        <v>1033</v>
      </c>
      <c r="C72" s="523" t="s">
        <v>765</v>
      </c>
      <c r="D72" s="513"/>
      <c r="E72" s="521"/>
      <c r="F72" s="515"/>
    </row>
    <row r="73" spans="1:6">
      <c r="A73" s="517"/>
      <c r="B73" s="520"/>
      <c r="C73" s="523"/>
      <c r="D73" s="513"/>
      <c r="E73" s="521"/>
      <c r="F73" s="515"/>
    </row>
    <row r="74" spans="1:6" ht="27">
      <c r="A74" s="517" t="s">
        <v>853</v>
      </c>
      <c r="B74" s="520" t="s">
        <v>1032</v>
      </c>
      <c r="C74" s="523" t="s">
        <v>765</v>
      </c>
      <c r="D74" s="513"/>
      <c r="E74" s="521"/>
      <c r="F74" s="515"/>
    </row>
    <row r="75" spans="1:6">
      <c r="A75" s="517"/>
      <c r="B75" s="520"/>
      <c r="C75" s="523"/>
      <c r="D75" s="513"/>
      <c r="E75" s="521"/>
      <c r="F75" s="515"/>
    </row>
    <row r="76" spans="1:6" ht="79.8">
      <c r="A76" s="517" t="s">
        <v>785</v>
      </c>
      <c r="B76" s="520" t="s">
        <v>1031</v>
      </c>
      <c r="C76" s="523" t="s">
        <v>765</v>
      </c>
      <c r="D76" s="513"/>
      <c r="E76" s="521"/>
      <c r="F76" s="515"/>
    </row>
    <row r="77" spans="1:6">
      <c r="A77" s="517"/>
      <c r="B77" s="520"/>
      <c r="C77" s="523"/>
      <c r="D77" s="513"/>
      <c r="E77" s="521"/>
      <c r="F77" s="515"/>
    </row>
    <row r="78" spans="1:6" ht="30" customHeight="1" thickBot="1">
      <c r="A78" s="525"/>
      <c r="B78" s="526" t="s">
        <v>776</v>
      </c>
      <c r="C78" s="527"/>
      <c r="D78" s="527"/>
      <c r="E78" s="528"/>
      <c r="F78" s="544"/>
    </row>
    <row r="79" spans="1:6" ht="15" thickTop="1">
      <c r="A79" s="530"/>
      <c r="B79" s="545"/>
      <c r="C79" s="546"/>
      <c r="D79" s="546"/>
      <c r="E79" s="547"/>
      <c r="F79" s="548"/>
    </row>
    <row r="80" spans="1:6">
      <c r="A80" s="536"/>
      <c r="B80" s="537" t="s">
        <v>775</v>
      </c>
      <c r="C80" s="549"/>
      <c r="D80" s="549"/>
      <c r="E80" s="550"/>
      <c r="F80" s="551"/>
    </row>
    <row r="81" spans="1:6">
      <c r="A81" s="517"/>
      <c r="B81" s="542"/>
      <c r="C81" s="552"/>
      <c r="D81" s="518"/>
      <c r="E81" s="553"/>
      <c r="F81" s="554"/>
    </row>
    <row r="82" spans="1:6" ht="27">
      <c r="A82" s="517" t="s">
        <v>829</v>
      </c>
      <c r="B82" s="520" t="s">
        <v>1030</v>
      </c>
      <c r="C82" s="523" t="s">
        <v>765</v>
      </c>
      <c r="D82" s="513"/>
      <c r="E82" s="521"/>
      <c r="F82" s="515"/>
    </row>
    <row r="83" spans="1:6">
      <c r="A83" s="517"/>
      <c r="B83" s="520"/>
      <c r="C83" s="523"/>
      <c r="D83" s="513"/>
      <c r="E83" s="521"/>
      <c r="F83" s="515"/>
    </row>
    <row r="84" spans="1:6" ht="27">
      <c r="A84" s="517" t="s">
        <v>826</v>
      </c>
      <c r="B84" s="520" t="s">
        <v>1029</v>
      </c>
      <c r="C84" s="523" t="s">
        <v>765</v>
      </c>
      <c r="D84" s="513"/>
      <c r="E84" s="521"/>
      <c r="F84" s="515"/>
    </row>
    <row r="85" spans="1:6">
      <c r="A85" s="517"/>
      <c r="B85" s="520"/>
      <c r="C85" s="523"/>
      <c r="D85" s="513"/>
      <c r="E85" s="521"/>
      <c r="F85" s="515"/>
    </row>
    <row r="86" spans="1:6" ht="27">
      <c r="A86" s="517" t="s">
        <v>858</v>
      </c>
      <c r="B86" s="520" t="s">
        <v>1028</v>
      </c>
      <c r="C86" s="523"/>
      <c r="D86" s="513"/>
      <c r="E86" s="521"/>
      <c r="F86" s="515"/>
    </row>
    <row r="87" spans="1:6">
      <c r="A87" s="517"/>
      <c r="B87" s="520"/>
      <c r="C87" s="523"/>
      <c r="D87" s="513"/>
      <c r="E87" s="521"/>
      <c r="F87" s="515"/>
    </row>
    <row r="88" spans="1:6" ht="90.75" customHeight="1">
      <c r="A88" s="517"/>
      <c r="B88" s="520" t="s">
        <v>1027</v>
      </c>
      <c r="C88" s="523"/>
      <c r="D88" s="513"/>
      <c r="E88" s="521"/>
      <c r="F88" s="515"/>
    </row>
    <row r="89" spans="1:6">
      <c r="A89" s="517"/>
      <c r="B89" s="520"/>
      <c r="C89" s="523"/>
      <c r="D89" s="513"/>
      <c r="E89" s="521"/>
      <c r="F89" s="515"/>
    </row>
    <row r="90" spans="1:6" ht="40.200000000000003">
      <c r="A90" s="517"/>
      <c r="B90" s="520" t="s">
        <v>1026</v>
      </c>
      <c r="C90" s="523"/>
      <c r="D90" s="513"/>
      <c r="E90" s="521"/>
      <c r="F90" s="515"/>
    </row>
    <row r="91" spans="1:6">
      <c r="A91" s="517"/>
      <c r="B91" s="520"/>
      <c r="C91" s="523"/>
      <c r="D91" s="513"/>
      <c r="E91" s="521"/>
      <c r="F91" s="515"/>
    </row>
    <row r="92" spans="1:6" ht="40.200000000000003">
      <c r="A92" s="517"/>
      <c r="B92" s="520" t="s">
        <v>1025</v>
      </c>
      <c r="C92" s="523"/>
      <c r="D92" s="513"/>
      <c r="E92" s="521"/>
      <c r="F92" s="515"/>
    </row>
    <row r="93" spans="1:6">
      <c r="A93" s="517"/>
      <c r="B93" s="520"/>
      <c r="C93" s="523"/>
      <c r="D93" s="513"/>
      <c r="E93" s="521"/>
      <c r="F93" s="515"/>
    </row>
    <row r="94" spans="1:6" ht="46.5" customHeight="1">
      <c r="A94" s="517"/>
      <c r="B94" s="520" t="s">
        <v>1024</v>
      </c>
      <c r="C94" s="523"/>
      <c r="D94" s="513"/>
      <c r="E94" s="521"/>
      <c r="F94" s="515"/>
    </row>
    <row r="95" spans="1:6">
      <c r="A95" s="517"/>
      <c r="B95" s="520"/>
      <c r="C95" s="523"/>
      <c r="D95" s="513"/>
      <c r="E95" s="521"/>
      <c r="F95" s="515"/>
    </row>
    <row r="96" spans="1:6" ht="79.8">
      <c r="A96" s="517"/>
      <c r="B96" s="520" t="s">
        <v>1023</v>
      </c>
      <c r="C96" s="523"/>
      <c r="D96" s="513"/>
      <c r="E96" s="521"/>
      <c r="F96" s="515"/>
    </row>
    <row r="97" spans="1:6">
      <c r="A97" s="517"/>
      <c r="B97" s="520"/>
      <c r="C97" s="523"/>
      <c r="D97" s="513"/>
      <c r="E97" s="521"/>
      <c r="F97" s="515"/>
    </row>
    <row r="98" spans="1:6" ht="79.8">
      <c r="A98" s="517"/>
      <c r="B98" s="520" t="s">
        <v>1022</v>
      </c>
      <c r="C98" s="523"/>
      <c r="D98" s="513"/>
      <c r="E98" s="521"/>
      <c r="F98" s="515"/>
    </row>
    <row r="99" spans="1:6">
      <c r="A99" s="517"/>
      <c r="B99" s="520"/>
      <c r="C99" s="523"/>
      <c r="D99" s="513"/>
      <c r="E99" s="521"/>
      <c r="F99" s="515"/>
    </row>
    <row r="100" spans="1:6" ht="66.599999999999994">
      <c r="A100" s="517"/>
      <c r="B100" s="520" t="s">
        <v>1021</v>
      </c>
      <c r="C100" s="523"/>
      <c r="D100" s="513"/>
      <c r="E100" s="521"/>
      <c r="F100" s="515"/>
    </row>
    <row r="101" spans="1:6">
      <c r="A101" s="517"/>
      <c r="B101" s="520"/>
      <c r="C101" s="523"/>
      <c r="D101" s="513"/>
      <c r="E101" s="521"/>
      <c r="F101" s="515"/>
    </row>
    <row r="102" spans="1:6" ht="46.5" customHeight="1">
      <c r="A102" s="517"/>
      <c r="B102" s="520" t="s">
        <v>1020</v>
      </c>
      <c r="C102" s="523"/>
      <c r="D102" s="513"/>
      <c r="E102" s="521"/>
      <c r="F102" s="515"/>
    </row>
    <row r="103" spans="1:6">
      <c r="A103" s="517"/>
      <c r="B103" s="520"/>
      <c r="C103" s="523"/>
      <c r="D103" s="513"/>
      <c r="E103" s="521"/>
      <c r="F103" s="515"/>
    </row>
    <row r="104" spans="1:6" ht="79.8">
      <c r="A104" s="517"/>
      <c r="B104" s="520" t="s">
        <v>1019</v>
      </c>
      <c r="C104" s="523"/>
      <c r="D104" s="513"/>
      <c r="E104" s="521"/>
      <c r="F104" s="515"/>
    </row>
    <row r="105" spans="1:6">
      <c r="A105" s="517"/>
      <c r="B105" s="520"/>
      <c r="C105" s="523"/>
      <c r="D105" s="513"/>
      <c r="E105" s="521"/>
      <c r="F105" s="515"/>
    </row>
    <row r="106" spans="1:6">
      <c r="A106" s="517"/>
      <c r="B106" s="520"/>
      <c r="C106" s="524"/>
      <c r="D106" s="513"/>
      <c r="E106" s="521"/>
      <c r="F106" s="515"/>
    </row>
    <row r="107" spans="1:6" ht="30" customHeight="1" thickBot="1">
      <c r="A107" s="525"/>
      <c r="B107" s="526" t="s">
        <v>776</v>
      </c>
      <c r="C107" s="555"/>
      <c r="D107" s="555"/>
      <c r="E107" s="556"/>
      <c r="F107" s="557"/>
    </row>
    <row r="108" spans="1:6" ht="15" thickTop="1">
      <c r="A108" s="530"/>
      <c r="B108" s="558"/>
      <c r="C108" s="546"/>
      <c r="D108" s="533"/>
      <c r="E108" s="534"/>
      <c r="F108" s="535"/>
    </row>
    <row r="109" spans="1:6">
      <c r="A109" s="536"/>
      <c r="B109" s="537" t="s">
        <v>775</v>
      </c>
      <c r="C109" s="549"/>
      <c r="D109" s="539"/>
      <c r="E109" s="540"/>
      <c r="F109" s="541"/>
    </row>
    <row r="110" spans="1:6">
      <c r="A110" s="517"/>
      <c r="B110" s="520"/>
      <c r="C110" s="543"/>
      <c r="D110" s="513"/>
      <c r="E110" s="521"/>
      <c r="F110" s="515"/>
    </row>
    <row r="111" spans="1:6" ht="40.200000000000003">
      <c r="A111" s="517"/>
      <c r="B111" s="520" t="s">
        <v>1018</v>
      </c>
      <c r="C111" s="523"/>
      <c r="D111" s="513"/>
      <c r="E111" s="521"/>
      <c r="F111" s="515"/>
    </row>
    <row r="112" spans="1:6">
      <c r="A112" s="517"/>
      <c r="B112" s="520"/>
      <c r="C112" s="523"/>
      <c r="D112" s="513"/>
      <c r="E112" s="521"/>
      <c r="F112" s="515"/>
    </row>
    <row r="113" spans="1:6" ht="53.4">
      <c r="A113" s="517"/>
      <c r="B113" s="520" t="s">
        <v>1017</v>
      </c>
      <c r="C113" s="523"/>
      <c r="D113" s="513"/>
      <c r="E113" s="521"/>
      <c r="F113" s="515"/>
    </row>
    <row r="114" spans="1:6">
      <c r="A114" s="517"/>
      <c r="B114" s="520"/>
      <c r="C114" s="523"/>
      <c r="D114" s="513"/>
      <c r="E114" s="521"/>
      <c r="F114" s="515"/>
    </row>
    <row r="115" spans="1:6" ht="79.8">
      <c r="A115" s="517"/>
      <c r="B115" s="520" t="s">
        <v>1016</v>
      </c>
      <c r="C115" s="523"/>
      <c r="D115" s="513"/>
      <c r="E115" s="521"/>
      <c r="F115" s="515"/>
    </row>
    <row r="116" spans="1:6">
      <c r="A116" s="517"/>
      <c r="B116" s="520"/>
      <c r="C116" s="523"/>
      <c r="D116" s="513"/>
      <c r="E116" s="521"/>
      <c r="F116" s="515"/>
    </row>
    <row r="117" spans="1:6" ht="53.4">
      <c r="A117" s="517"/>
      <c r="B117" s="520" t="s">
        <v>1015</v>
      </c>
      <c r="C117" s="523"/>
      <c r="D117" s="513"/>
      <c r="E117" s="521"/>
      <c r="F117" s="515"/>
    </row>
    <row r="118" spans="1:6">
      <c r="A118" s="517"/>
      <c r="B118" s="520"/>
      <c r="C118" s="523"/>
      <c r="D118" s="513"/>
      <c r="E118" s="521"/>
      <c r="F118" s="515"/>
    </row>
    <row r="119" spans="1:6" ht="79.8">
      <c r="A119" s="517"/>
      <c r="B119" s="520" t="s">
        <v>1014</v>
      </c>
      <c r="C119" s="523"/>
      <c r="D119" s="513"/>
      <c r="E119" s="521"/>
      <c r="F119" s="515"/>
    </row>
    <row r="120" spans="1:6">
      <c r="A120" s="517"/>
      <c r="B120" s="520"/>
      <c r="C120" s="523"/>
      <c r="D120" s="513"/>
      <c r="E120" s="521"/>
      <c r="F120" s="515"/>
    </row>
    <row r="121" spans="1:6" ht="79.8">
      <c r="A121" s="517"/>
      <c r="B121" s="520" t="s">
        <v>1013</v>
      </c>
      <c r="C121" s="523"/>
      <c r="D121" s="513"/>
      <c r="E121" s="521"/>
      <c r="F121" s="515"/>
    </row>
    <row r="122" spans="1:6">
      <c r="A122" s="517"/>
      <c r="B122" s="520"/>
      <c r="C122" s="523"/>
      <c r="D122" s="513"/>
      <c r="E122" s="521"/>
      <c r="F122" s="515"/>
    </row>
    <row r="123" spans="1:6" ht="66.599999999999994">
      <c r="A123" s="517"/>
      <c r="B123" s="520" t="s">
        <v>1012</v>
      </c>
      <c r="C123" s="518"/>
      <c r="D123" s="513"/>
      <c r="E123" s="521"/>
      <c r="F123" s="515"/>
    </row>
    <row r="124" spans="1:6" ht="106.2">
      <c r="A124" s="517" t="s">
        <v>829</v>
      </c>
      <c r="B124" s="520" t="s">
        <v>1011</v>
      </c>
      <c r="C124" s="518" t="s">
        <v>765</v>
      </c>
      <c r="D124" s="513"/>
      <c r="E124" s="521"/>
      <c r="F124" s="515"/>
    </row>
    <row r="125" spans="1:6">
      <c r="A125" s="517"/>
      <c r="B125" s="520"/>
      <c r="C125" s="518"/>
      <c r="D125" s="513"/>
      <c r="E125" s="521"/>
      <c r="F125" s="515"/>
    </row>
    <row r="126" spans="1:6" ht="27">
      <c r="A126" s="517" t="s">
        <v>826</v>
      </c>
      <c r="B126" s="520" t="s">
        <v>1010</v>
      </c>
      <c r="C126" s="518" t="s">
        <v>765</v>
      </c>
      <c r="D126" s="513"/>
      <c r="E126" s="521"/>
      <c r="F126" s="509"/>
    </row>
    <row r="127" spans="1:6">
      <c r="A127" s="517"/>
      <c r="B127" s="520"/>
      <c r="C127" s="518"/>
      <c r="D127" s="513"/>
      <c r="E127" s="521"/>
      <c r="F127" s="509"/>
    </row>
    <row r="128" spans="1:6" ht="27">
      <c r="A128" s="517" t="s">
        <v>858</v>
      </c>
      <c r="B128" s="520" t="s">
        <v>1009</v>
      </c>
      <c r="C128" s="518" t="s">
        <v>765</v>
      </c>
      <c r="D128" s="513"/>
      <c r="E128" s="521"/>
      <c r="F128" s="509"/>
    </row>
    <row r="129" spans="1:6">
      <c r="A129" s="517"/>
      <c r="B129" s="520"/>
      <c r="C129" s="518"/>
      <c r="D129" s="513"/>
      <c r="E129" s="521"/>
      <c r="F129" s="509"/>
    </row>
    <row r="130" spans="1:6">
      <c r="A130" s="517" t="s">
        <v>855</v>
      </c>
      <c r="B130" s="520" t="s">
        <v>1008</v>
      </c>
      <c r="C130" s="518" t="s">
        <v>1007</v>
      </c>
      <c r="D130" s="513"/>
      <c r="E130" s="521"/>
      <c r="F130" s="509"/>
    </row>
    <row r="131" spans="1:6">
      <c r="A131" s="517"/>
      <c r="B131" s="520"/>
      <c r="C131" s="518"/>
      <c r="D131" s="513"/>
      <c r="E131" s="521"/>
      <c r="F131" s="509"/>
    </row>
    <row r="132" spans="1:6" ht="27">
      <c r="A132" s="517" t="s">
        <v>853</v>
      </c>
      <c r="B132" s="520" t="s">
        <v>1006</v>
      </c>
      <c r="C132" s="518"/>
      <c r="D132" s="513"/>
      <c r="E132" s="521"/>
      <c r="F132" s="509"/>
    </row>
    <row r="133" spans="1:6">
      <c r="A133" s="517"/>
      <c r="B133" s="520"/>
      <c r="C133" s="518"/>
      <c r="D133" s="513"/>
      <c r="E133" s="521"/>
      <c r="F133" s="509"/>
    </row>
    <row r="134" spans="1:6" ht="30" customHeight="1" thickBot="1">
      <c r="A134" s="525"/>
      <c r="B134" s="526" t="s">
        <v>776</v>
      </c>
      <c r="C134" s="555"/>
      <c r="D134" s="555"/>
      <c r="E134" s="556"/>
      <c r="F134" s="557"/>
    </row>
    <row r="135" spans="1:6" ht="15" thickTop="1">
      <c r="A135" s="530"/>
      <c r="B135" s="558"/>
      <c r="C135" s="532"/>
      <c r="D135" s="533"/>
      <c r="E135" s="534"/>
      <c r="F135" s="535"/>
    </row>
    <row r="136" spans="1:6">
      <c r="A136" s="536"/>
      <c r="B136" s="537" t="s">
        <v>775</v>
      </c>
      <c r="C136" s="538"/>
      <c r="D136" s="539"/>
      <c r="E136" s="540"/>
      <c r="F136" s="541"/>
    </row>
    <row r="137" spans="1:6" ht="40.200000000000003">
      <c r="A137" s="517"/>
      <c r="B137" s="520" t="s">
        <v>1005</v>
      </c>
      <c r="C137" s="518"/>
      <c r="D137" s="513"/>
      <c r="E137" s="521"/>
      <c r="F137" s="509"/>
    </row>
    <row r="138" spans="1:6">
      <c r="A138" s="517"/>
      <c r="B138" s="520"/>
      <c r="C138" s="518"/>
      <c r="D138" s="513"/>
      <c r="E138" s="521"/>
      <c r="F138" s="509"/>
    </row>
    <row r="139" spans="1:6" ht="27">
      <c r="A139" s="517"/>
      <c r="B139" s="520" t="s">
        <v>1004</v>
      </c>
      <c r="C139" s="518"/>
      <c r="D139" s="513"/>
      <c r="E139" s="521"/>
      <c r="F139" s="509"/>
    </row>
    <row r="140" spans="1:6">
      <c r="A140" s="517"/>
      <c r="B140" s="520"/>
      <c r="C140" s="518"/>
      <c r="D140" s="513"/>
      <c r="E140" s="521"/>
      <c r="F140" s="509"/>
    </row>
    <row r="141" spans="1:6" ht="53.4">
      <c r="A141" s="517"/>
      <c r="B141" s="520" t="s">
        <v>1003</v>
      </c>
      <c r="C141" s="518"/>
      <c r="D141" s="513"/>
      <c r="E141" s="521"/>
      <c r="F141" s="509"/>
    </row>
    <row r="142" spans="1:6">
      <c r="A142" s="517"/>
      <c r="B142" s="520"/>
      <c r="C142" s="518"/>
      <c r="D142" s="513"/>
      <c r="E142" s="521"/>
      <c r="F142" s="509"/>
    </row>
    <row r="143" spans="1:6" ht="93">
      <c r="A143" s="517"/>
      <c r="B143" s="520" t="s">
        <v>1002</v>
      </c>
      <c r="C143" s="518"/>
      <c r="D143" s="513"/>
      <c r="E143" s="521"/>
      <c r="F143" s="509"/>
    </row>
    <row r="144" spans="1:6">
      <c r="A144" s="517"/>
      <c r="B144" s="520"/>
      <c r="C144" s="518"/>
      <c r="D144" s="513"/>
      <c r="E144" s="521"/>
      <c r="F144" s="509"/>
    </row>
    <row r="145" spans="1:6" ht="27">
      <c r="A145" s="517"/>
      <c r="B145" s="520" t="s">
        <v>1001</v>
      </c>
      <c r="C145" s="518"/>
      <c r="D145" s="513"/>
      <c r="E145" s="521"/>
      <c r="F145" s="509"/>
    </row>
    <row r="146" spans="1:6">
      <c r="A146" s="517"/>
      <c r="B146" s="542"/>
      <c r="C146" s="518"/>
      <c r="D146" s="513"/>
      <c r="E146" s="521"/>
      <c r="F146" s="509"/>
    </row>
    <row r="147" spans="1:6" ht="40.200000000000003">
      <c r="A147" s="517"/>
      <c r="B147" s="520" t="s">
        <v>1000</v>
      </c>
      <c r="C147" s="518"/>
      <c r="D147" s="513"/>
      <c r="E147" s="521"/>
      <c r="F147" s="509"/>
    </row>
    <row r="148" spans="1:6">
      <c r="A148" s="517"/>
      <c r="B148" s="520"/>
      <c r="C148" s="518"/>
      <c r="D148" s="513"/>
      <c r="E148" s="521"/>
      <c r="F148" s="509"/>
    </row>
    <row r="149" spans="1:6" ht="40.200000000000003">
      <c r="A149" s="517"/>
      <c r="B149" s="520" t="s">
        <v>999</v>
      </c>
      <c r="C149" s="518"/>
      <c r="D149" s="513"/>
      <c r="E149" s="521"/>
      <c r="F149" s="509"/>
    </row>
    <row r="150" spans="1:6">
      <c r="A150" s="517"/>
      <c r="B150" s="520"/>
      <c r="C150" s="518"/>
      <c r="D150" s="513"/>
      <c r="E150" s="521"/>
      <c r="F150" s="509"/>
    </row>
    <row r="151" spans="1:6" ht="44.25" customHeight="1">
      <c r="A151" s="517"/>
      <c r="B151" s="520" t="s">
        <v>998</v>
      </c>
      <c r="C151" s="518"/>
      <c r="D151" s="513"/>
      <c r="E151" s="521"/>
      <c r="F151" s="509"/>
    </row>
    <row r="152" spans="1:6">
      <c r="A152" s="517"/>
      <c r="B152" s="520"/>
      <c r="C152" s="518"/>
      <c r="D152" s="513"/>
      <c r="E152" s="521"/>
      <c r="F152" s="509"/>
    </row>
    <row r="153" spans="1:6" ht="27">
      <c r="A153" s="517"/>
      <c r="B153" s="520" t="s">
        <v>997</v>
      </c>
      <c r="C153" s="518"/>
      <c r="D153" s="513"/>
      <c r="E153" s="521"/>
      <c r="F153" s="509"/>
    </row>
    <row r="154" spans="1:6">
      <c r="A154" s="517"/>
      <c r="B154" s="520"/>
      <c r="C154" s="518"/>
      <c r="D154" s="513"/>
      <c r="E154" s="521"/>
      <c r="F154" s="509"/>
    </row>
    <row r="155" spans="1:6" ht="53.4">
      <c r="A155" s="517"/>
      <c r="B155" s="520" t="s">
        <v>996</v>
      </c>
      <c r="C155" s="518"/>
      <c r="D155" s="513"/>
      <c r="E155" s="521"/>
      <c r="F155" s="509"/>
    </row>
    <row r="156" spans="1:6">
      <c r="A156" s="517"/>
      <c r="B156" s="520"/>
      <c r="C156" s="518"/>
      <c r="D156" s="513"/>
      <c r="E156" s="521"/>
      <c r="F156" s="509"/>
    </row>
    <row r="157" spans="1:6" ht="27">
      <c r="A157" s="517"/>
      <c r="B157" s="520" t="s">
        <v>995</v>
      </c>
      <c r="C157" s="518"/>
      <c r="D157" s="513"/>
      <c r="E157" s="521"/>
      <c r="F157" s="509"/>
    </row>
    <row r="158" spans="1:6">
      <c r="A158" s="517"/>
      <c r="B158" s="520"/>
      <c r="C158" s="518"/>
      <c r="D158" s="513"/>
      <c r="E158" s="521"/>
      <c r="F158" s="509"/>
    </row>
    <row r="159" spans="1:6" ht="27">
      <c r="A159" s="517"/>
      <c r="B159" s="520" t="s">
        <v>994</v>
      </c>
      <c r="C159" s="518"/>
      <c r="D159" s="513"/>
      <c r="E159" s="521"/>
      <c r="F159" s="509"/>
    </row>
    <row r="160" spans="1:6">
      <c r="A160" s="517"/>
      <c r="B160" s="520"/>
      <c r="C160" s="518"/>
      <c r="D160" s="513"/>
      <c r="E160" s="521"/>
      <c r="F160" s="509"/>
    </row>
    <row r="161" spans="1:6" ht="40.200000000000003">
      <c r="A161" s="517"/>
      <c r="B161" s="520" t="s">
        <v>993</v>
      </c>
      <c r="C161" s="518"/>
      <c r="D161" s="513"/>
      <c r="E161" s="521"/>
      <c r="F161" s="509"/>
    </row>
    <row r="162" spans="1:6">
      <c r="A162" s="517"/>
      <c r="B162" s="520"/>
      <c r="C162" s="518"/>
      <c r="D162" s="513"/>
      <c r="E162" s="521"/>
      <c r="F162" s="509"/>
    </row>
    <row r="163" spans="1:6" ht="27">
      <c r="A163" s="517"/>
      <c r="B163" s="520" t="s">
        <v>992</v>
      </c>
      <c r="C163" s="518"/>
      <c r="D163" s="513"/>
      <c r="E163" s="521"/>
      <c r="F163" s="509"/>
    </row>
    <row r="164" spans="1:6">
      <c r="A164" s="517"/>
      <c r="B164" s="520"/>
      <c r="C164" s="518"/>
      <c r="D164" s="513"/>
      <c r="E164" s="521"/>
      <c r="F164" s="509"/>
    </row>
    <row r="165" spans="1:6" ht="27">
      <c r="A165" s="517"/>
      <c r="B165" s="520" t="s">
        <v>991</v>
      </c>
      <c r="C165" s="518"/>
      <c r="D165" s="513"/>
      <c r="E165" s="521"/>
      <c r="F165" s="509"/>
    </row>
    <row r="166" spans="1:6">
      <c r="A166" s="517"/>
      <c r="B166" s="520"/>
      <c r="C166" s="559"/>
      <c r="D166" s="513"/>
      <c r="E166" s="521"/>
      <c r="F166" s="509"/>
    </row>
    <row r="167" spans="1:6" ht="30" customHeight="1" thickBot="1">
      <c r="A167" s="525"/>
      <c r="B167" s="526" t="s">
        <v>776</v>
      </c>
      <c r="C167" s="555"/>
      <c r="D167" s="555"/>
      <c r="E167" s="556"/>
      <c r="F167" s="557"/>
    </row>
    <row r="168" spans="1:6" ht="15" thickTop="1">
      <c r="A168" s="530"/>
      <c r="B168" s="531"/>
      <c r="C168" s="546"/>
      <c r="D168" s="533"/>
      <c r="E168" s="534"/>
      <c r="F168" s="548"/>
    </row>
    <row r="169" spans="1:6">
      <c r="A169" s="536"/>
      <c r="B169" s="537" t="s">
        <v>775</v>
      </c>
      <c r="C169" s="549"/>
      <c r="D169" s="539"/>
      <c r="E169" s="540"/>
      <c r="F169" s="551"/>
    </row>
    <row r="170" spans="1:6">
      <c r="A170" s="517"/>
      <c r="B170" s="520"/>
      <c r="C170" s="552"/>
      <c r="D170" s="513"/>
      <c r="E170" s="521"/>
      <c r="F170" s="509"/>
    </row>
    <row r="171" spans="1:6" ht="40.200000000000003">
      <c r="A171" s="517"/>
      <c r="B171" s="520" t="s">
        <v>990</v>
      </c>
      <c r="C171" s="518"/>
      <c r="D171" s="513"/>
      <c r="E171" s="521"/>
      <c r="F171" s="509"/>
    </row>
    <row r="172" spans="1:6">
      <c r="A172" s="517"/>
      <c r="B172" s="520"/>
      <c r="C172" s="518"/>
      <c r="D172" s="513"/>
      <c r="E172" s="521"/>
      <c r="F172" s="509"/>
    </row>
    <row r="173" spans="1:6" ht="40.200000000000003">
      <c r="A173" s="517"/>
      <c r="B173" s="520" t="s">
        <v>989</v>
      </c>
      <c r="C173" s="518"/>
      <c r="D173" s="513"/>
      <c r="E173" s="521"/>
      <c r="F173" s="509"/>
    </row>
    <row r="174" spans="1:6">
      <c r="A174" s="517"/>
      <c r="B174" s="520"/>
      <c r="C174" s="518"/>
      <c r="D174" s="513"/>
      <c r="E174" s="521"/>
      <c r="F174" s="509"/>
    </row>
    <row r="175" spans="1:6" ht="27">
      <c r="A175" s="517"/>
      <c r="B175" s="520" t="s">
        <v>988</v>
      </c>
      <c r="C175" s="518"/>
      <c r="D175" s="513"/>
      <c r="E175" s="521"/>
      <c r="F175" s="509"/>
    </row>
    <row r="176" spans="1:6">
      <c r="A176" s="517"/>
      <c r="B176" s="520"/>
      <c r="C176" s="518"/>
      <c r="D176" s="513"/>
      <c r="E176" s="521"/>
      <c r="F176" s="509"/>
    </row>
    <row r="177" spans="1:6" ht="27">
      <c r="A177" s="517"/>
      <c r="B177" s="520" t="s">
        <v>987</v>
      </c>
      <c r="C177" s="518"/>
      <c r="D177" s="513"/>
      <c r="E177" s="521"/>
      <c r="F177" s="509"/>
    </row>
    <row r="178" spans="1:6">
      <c r="A178" s="517"/>
      <c r="B178" s="520"/>
      <c r="C178" s="518"/>
      <c r="D178" s="513"/>
      <c r="E178" s="521"/>
      <c r="F178" s="509"/>
    </row>
    <row r="179" spans="1:6" ht="27">
      <c r="A179" s="517"/>
      <c r="B179" s="520" t="s">
        <v>986</v>
      </c>
      <c r="C179" s="518"/>
      <c r="D179" s="513"/>
      <c r="E179" s="521"/>
      <c r="F179" s="509"/>
    </row>
    <row r="180" spans="1:6">
      <c r="A180" s="517"/>
      <c r="B180" s="520"/>
      <c r="C180" s="518"/>
      <c r="D180" s="513"/>
      <c r="E180" s="521"/>
      <c r="F180" s="509"/>
    </row>
    <row r="181" spans="1:6" ht="27">
      <c r="A181" s="517"/>
      <c r="B181" s="520" t="s">
        <v>985</v>
      </c>
      <c r="C181" s="518"/>
      <c r="D181" s="513"/>
      <c r="E181" s="521"/>
      <c r="F181" s="509"/>
    </row>
    <row r="182" spans="1:6">
      <c r="A182" s="517"/>
      <c r="B182" s="520"/>
      <c r="C182" s="518"/>
      <c r="D182" s="513"/>
      <c r="E182" s="521"/>
      <c r="F182" s="509"/>
    </row>
    <row r="183" spans="1:6" ht="40.200000000000003">
      <c r="A183" s="517"/>
      <c r="B183" s="520" t="s">
        <v>984</v>
      </c>
      <c r="C183" s="518"/>
      <c r="D183" s="513"/>
      <c r="E183" s="521"/>
      <c r="F183" s="509"/>
    </row>
    <row r="184" spans="1:6">
      <c r="A184" s="517"/>
      <c r="B184" s="520"/>
      <c r="C184" s="518"/>
      <c r="D184" s="513"/>
      <c r="E184" s="521"/>
      <c r="F184" s="509"/>
    </row>
    <row r="185" spans="1:6" ht="40.200000000000003">
      <c r="A185" s="517"/>
      <c r="B185" s="520" t="s">
        <v>983</v>
      </c>
      <c r="C185" s="518"/>
      <c r="D185" s="513"/>
      <c r="E185" s="521"/>
      <c r="F185" s="509"/>
    </row>
    <row r="186" spans="1:6">
      <c r="A186" s="517"/>
      <c r="B186" s="520"/>
      <c r="C186" s="518"/>
      <c r="D186" s="513"/>
      <c r="E186" s="521"/>
      <c r="F186" s="509"/>
    </row>
    <row r="187" spans="1:6" ht="40.200000000000003">
      <c r="A187" s="517"/>
      <c r="B187" s="520" t="s">
        <v>982</v>
      </c>
      <c r="C187" s="518"/>
      <c r="D187" s="513"/>
      <c r="E187" s="521"/>
      <c r="F187" s="509"/>
    </row>
    <row r="188" spans="1:6">
      <c r="A188" s="517"/>
      <c r="B188" s="520"/>
      <c r="C188" s="518"/>
      <c r="D188" s="513"/>
      <c r="E188" s="521"/>
      <c r="F188" s="509"/>
    </row>
    <row r="189" spans="1:6" ht="27">
      <c r="A189" s="517"/>
      <c r="B189" s="520" t="s">
        <v>981</v>
      </c>
      <c r="C189" s="518"/>
      <c r="D189" s="513"/>
      <c r="E189" s="521"/>
      <c r="F189" s="509"/>
    </row>
    <row r="190" spans="1:6">
      <c r="A190" s="517"/>
      <c r="B190" s="520"/>
      <c r="C190" s="518"/>
      <c r="D190" s="513"/>
      <c r="E190" s="521"/>
      <c r="F190" s="509"/>
    </row>
    <row r="191" spans="1:6" ht="27">
      <c r="A191" s="517"/>
      <c r="B191" s="520" t="s">
        <v>980</v>
      </c>
      <c r="C191" s="518"/>
      <c r="D191" s="513"/>
      <c r="E191" s="521"/>
      <c r="F191" s="509"/>
    </row>
    <row r="192" spans="1:6">
      <c r="A192" s="517"/>
      <c r="B192" s="520"/>
      <c r="C192" s="518"/>
      <c r="D192" s="513"/>
      <c r="E192" s="521"/>
      <c r="F192" s="509"/>
    </row>
    <row r="193" spans="1:6" ht="40.200000000000003">
      <c r="A193" s="517"/>
      <c r="B193" s="520" t="s">
        <v>979</v>
      </c>
      <c r="C193" s="518"/>
      <c r="D193" s="513"/>
      <c r="E193" s="521"/>
      <c r="F193" s="509"/>
    </row>
    <row r="194" spans="1:6">
      <c r="A194" s="517"/>
      <c r="B194" s="520"/>
      <c r="C194" s="518"/>
      <c r="D194" s="513"/>
      <c r="E194" s="521"/>
      <c r="F194" s="509"/>
    </row>
    <row r="195" spans="1:6" ht="27">
      <c r="A195" s="517"/>
      <c r="B195" s="520" t="s">
        <v>978</v>
      </c>
      <c r="C195" s="518"/>
      <c r="D195" s="513"/>
      <c r="E195" s="521"/>
      <c r="F195" s="509"/>
    </row>
    <row r="196" spans="1:6">
      <c r="A196" s="517"/>
      <c r="B196" s="520"/>
      <c r="C196" s="518"/>
      <c r="D196" s="513"/>
      <c r="E196" s="521"/>
      <c r="F196" s="509"/>
    </row>
    <row r="197" spans="1:6" ht="27">
      <c r="A197" s="517"/>
      <c r="B197" s="520" t="s">
        <v>977</v>
      </c>
      <c r="C197" s="518"/>
      <c r="D197" s="513"/>
      <c r="E197" s="521"/>
      <c r="F197" s="509"/>
    </row>
    <row r="198" spans="1:6">
      <c r="A198" s="517"/>
      <c r="B198" s="520"/>
      <c r="C198" s="518"/>
      <c r="D198" s="513"/>
      <c r="E198" s="521"/>
      <c r="F198" s="509"/>
    </row>
    <row r="199" spans="1:6" ht="53.4">
      <c r="A199" s="517"/>
      <c r="B199" s="520" t="s">
        <v>976</v>
      </c>
      <c r="C199" s="518"/>
      <c r="D199" s="513"/>
      <c r="E199" s="521"/>
      <c r="F199" s="509"/>
    </row>
    <row r="200" spans="1:6">
      <c r="A200" s="517"/>
      <c r="B200" s="520"/>
      <c r="C200" s="518"/>
      <c r="D200" s="513"/>
      <c r="E200" s="521"/>
      <c r="F200" s="509"/>
    </row>
    <row r="201" spans="1:6" ht="40.200000000000003">
      <c r="A201" s="517"/>
      <c r="B201" s="520" t="s">
        <v>975</v>
      </c>
      <c r="C201" s="518"/>
      <c r="D201" s="513"/>
      <c r="E201" s="521"/>
      <c r="F201" s="509"/>
    </row>
    <row r="202" spans="1:6">
      <c r="A202" s="517"/>
      <c r="B202" s="520"/>
      <c r="C202" s="518"/>
      <c r="D202" s="513"/>
      <c r="E202" s="521"/>
      <c r="F202" s="509"/>
    </row>
    <row r="203" spans="1:6">
      <c r="A203" s="517"/>
      <c r="B203" s="520"/>
      <c r="C203" s="518"/>
      <c r="D203" s="513"/>
      <c r="E203" s="521"/>
      <c r="F203" s="509"/>
    </row>
    <row r="204" spans="1:6">
      <c r="A204" s="517"/>
      <c r="B204" s="520"/>
      <c r="C204" s="518"/>
      <c r="D204" s="513"/>
      <c r="E204" s="521"/>
      <c r="F204" s="509"/>
    </row>
    <row r="205" spans="1:6">
      <c r="A205" s="517"/>
      <c r="B205" s="520"/>
      <c r="C205" s="559"/>
      <c r="D205" s="513"/>
      <c r="E205" s="521"/>
      <c r="F205" s="509"/>
    </row>
    <row r="206" spans="1:6" ht="30" customHeight="1" thickBot="1">
      <c r="A206" s="525"/>
      <c r="B206" s="526" t="s">
        <v>776</v>
      </c>
      <c r="C206" s="555"/>
      <c r="D206" s="555"/>
      <c r="E206" s="556"/>
      <c r="F206" s="557"/>
    </row>
    <row r="207" spans="1:6" ht="15" thickTop="1">
      <c r="A207" s="530"/>
      <c r="B207" s="531"/>
      <c r="C207" s="546"/>
      <c r="D207" s="533"/>
      <c r="E207" s="534"/>
      <c r="F207" s="548"/>
    </row>
    <row r="208" spans="1:6">
      <c r="A208" s="536"/>
      <c r="B208" s="537" t="s">
        <v>775</v>
      </c>
      <c r="C208" s="549"/>
      <c r="D208" s="539"/>
      <c r="E208" s="540"/>
      <c r="F208" s="551"/>
    </row>
    <row r="209" spans="1:6">
      <c r="A209" s="517"/>
      <c r="B209" s="542"/>
      <c r="C209" s="552"/>
      <c r="D209" s="513"/>
      <c r="E209" s="521"/>
      <c r="F209" s="554"/>
    </row>
    <row r="210" spans="1:6" ht="79.8">
      <c r="A210" s="517"/>
      <c r="B210" s="520" t="s">
        <v>974</v>
      </c>
      <c r="C210" s="518" t="s">
        <v>765</v>
      </c>
      <c r="D210" s="513"/>
      <c r="E210" s="521"/>
      <c r="F210" s="509"/>
    </row>
    <row r="211" spans="1:6">
      <c r="A211" s="517"/>
      <c r="B211" s="520"/>
      <c r="C211" s="518"/>
      <c r="D211" s="513"/>
      <c r="E211" s="521"/>
      <c r="F211" s="509"/>
    </row>
    <row r="212" spans="1:6">
      <c r="A212" s="517"/>
      <c r="B212" s="519" t="s">
        <v>973</v>
      </c>
      <c r="C212" s="518"/>
      <c r="D212" s="513"/>
      <c r="E212" s="521"/>
      <c r="F212" s="509"/>
    </row>
    <row r="213" spans="1:6">
      <c r="A213" s="517"/>
      <c r="B213" s="520"/>
      <c r="C213" s="518"/>
      <c r="D213" s="513"/>
      <c r="E213" s="521"/>
      <c r="F213" s="509"/>
    </row>
    <row r="214" spans="1:6" ht="40.200000000000003">
      <c r="A214" s="517" t="s">
        <v>770</v>
      </c>
      <c r="B214" s="520" t="s">
        <v>972</v>
      </c>
      <c r="C214" s="518"/>
      <c r="D214" s="513"/>
      <c r="E214" s="521"/>
      <c r="F214" s="509"/>
    </row>
    <row r="215" spans="1:6">
      <c r="A215" s="517"/>
      <c r="B215" s="520"/>
      <c r="C215" s="518"/>
      <c r="D215" s="513"/>
      <c r="E215" s="521"/>
      <c r="F215" s="509"/>
    </row>
    <row r="216" spans="1:6" ht="40.200000000000003">
      <c r="A216" s="517"/>
      <c r="B216" s="520" t="s">
        <v>971</v>
      </c>
      <c r="C216" s="518"/>
      <c r="D216" s="513"/>
      <c r="E216" s="521"/>
      <c r="F216" s="509"/>
    </row>
    <row r="217" spans="1:6">
      <c r="A217" s="517"/>
      <c r="B217" s="520"/>
      <c r="C217" s="518"/>
      <c r="D217" s="513"/>
      <c r="E217" s="521"/>
      <c r="F217" s="509"/>
    </row>
    <row r="218" spans="1:6">
      <c r="A218" s="517"/>
      <c r="B218" s="520" t="s">
        <v>970</v>
      </c>
      <c r="C218" s="518"/>
      <c r="D218" s="513"/>
      <c r="E218" s="521"/>
      <c r="F218" s="509"/>
    </row>
    <row r="219" spans="1:6">
      <c r="A219" s="517"/>
      <c r="B219" s="520"/>
      <c r="C219" s="518"/>
      <c r="D219" s="513"/>
      <c r="E219" s="521"/>
      <c r="F219" s="509"/>
    </row>
    <row r="220" spans="1:6" ht="40.200000000000003">
      <c r="A220" s="517"/>
      <c r="B220" s="520" t="s">
        <v>969</v>
      </c>
      <c r="C220" s="518" t="s">
        <v>765</v>
      </c>
      <c r="D220" s="513"/>
      <c r="E220" s="521"/>
      <c r="F220" s="509"/>
    </row>
    <row r="221" spans="1:6">
      <c r="A221" s="517"/>
      <c r="B221" s="520"/>
      <c r="C221" s="518"/>
      <c r="D221" s="513"/>
      <c r="E221" s="521"/>
      <c r="F221" s="509"/>
    </row>
    <row r="222" spans="1:6" ht="27">
      <c r="A222" s="517" t="s">
        <v>767</v>
      </c>
      <c r="B222" s="520" t="s">
        <v>968</v>
      </c>
      <c r="C222" s="518" t="s">
        <v>765</v>
      </c>
      <c r="D222" s="513"/>
      <c r="E222" s="521"/>
      <c r="F222" s="509"/>
    </row>
    <row r="223" spans="1:6">
      <c r="A223" s="517"/>
      <c r="B223" s="520"/>
      <c r="C223" s="518"/>
      <c r="D223" s="513"/>
      <c r="E223" s="521"/>
      <c r="F223" s="509"/>
    </row>
    <row r="224" spans="1:6" ht="40.200000000000003">
      <c r="A224" s="517" t="s">
        <v>791</v>
      </c>
      <c r="B224" s="520" t="s">
        <v>967</v>
      </c>
      <c r="C224" s="518" t="s">
        <v>765</v>
      </c>
      <c r="D224" s="513"/>
      <c r="E224" s="521"/>
      <c r="F224" s="509"/>
    </row>
    <row r="225" spans="1:6">
      <c r="A225" s="517"/>
      <c r="B225" s="520"/>
      <c r="C225" s="518"/>
      <c r="D225" s="513"/>
      <c r="E225" s="521"/>
      <c r="F225" s="509"/>
    </row>
    <row r="226" spans="1:6" ht="27">
      <c r="A226" s="517" t="s">
        <v>789</v>
      </c>
      <c r="B226" s="520" t="s">
        <v>966</v>
      </c>
      <c r="C226" s="518" t="s">
        <v>765</v>
      </c>
      <c r="D226" s="513"/>
      <c r="E226" s="521"/>
      <c r="F226" s="509"/>
    </row>
    <row r="227" spans="1:6">
      <c r="A227" s="517"/>
      <c r="B227" s="520"/>
      <c r="C227" s="518"/>
      <c r="D227" s="513"/>
      <c r="E227" s="521"/>
      <c r="F227" s="509"/>
    </row>
    <row r="228" spans="1:6" ht="27">
      <c r="A228" s="517" t="s">
        <v>787</v>
      </c>
      <c r="B228" s="520" t="s">
        <v>965</v>
      </c>
      <c r="C228" s="518" t="s">
        <v>765</v>
      </c>
      <c r="D228" s="513"/>
      <c r="E228" s="521"/>
      <c r="F228" s="509"/>
    </row>
    <row r="229" spans="1:6">
      <c r="A229" s="517"/>
      <c r="B229" s="520"/>
      <c r="C229" s="518"/>
      <c r="D229" s="513"/>
      <c r="E229" s="521"/>
      <c r="F229" s="509"/>
    </row>
    <row r="230" spans="1:6" ht="66.599999999999994">
      <c r="A230" s="517" t="s">
        <v>785</v>
      </c>
      <c r="B230" s="520" t="s">
        <v>964</v>
      </c>
      <c r="C230" s="518" t="s">
        <v>765</v>
      </c>
      <c r="D230" s="513"/>
      <c r="E230" s="521"/>
      <c r="F230" s="509"/>
    </row>
    <row r="231" spans="1:6">
      <c r="A231" s="517"/>
      <c r="B231" s="520"/>
      <c r="C231" s="518"/>
      <c r="D231" s="513"/>
      <c r="E231" s="521"/>
      <c r="F231" s="509"/>
    </row>
    <row r="232" spans="1:6" ht="40.200000000000003">
      <c r="A232" s="517" t="s">
        <v>783</v>
      </c>
      <c r="B232" s="520" t="s">
        <v>963</v>
      </c>
      <c r="C232" s="518" t="s">
        <v>765</v>
      </c>
      <c r="D232" s="513"/>
      <c r="E232" s="521"/>
      <c r="F232" s="509"/>
    </row>
    <row r="233" spans="1:6">
      <c r="A233" s="517"/>
      <c r="B233" s="520"/>
      <c r="C233" s="518"/>
      <c r="D233" s="513"/>
      <c r="E233" s="521"/>
      <c r="F233" s="509"/>
    </row>
    <row r="234" spans="1:6" ht="27">
      <c r="A234" s="517" t="s">
        <v>781</v>
      </c>
      <c r="B234" s="520" t="s">
        <v>962</v>
      </c>
      <c r="C234" s="518" t="s">
        <v>765</v>
      </c>
      <c r="D234" s="513"/>
      <c r="E234" s="521"/>
      <c r="F234" s="509"/>
    </row>
    <row r="235" spans="1:6">
      <c r="A235" s="517"/>
      <c r="B235" s="520"/>
      <c r="C235" s="518"/>
      <c r="D235" s="513"/>
      <c r="E235" s="521"/>
      <c r="F235" s="509"/>
    </row>
    <row r="236" spans="1:6" ht="27">
      <c r="A236" s="517" t="s">
        <v>778</v>
      </c>
      <c r="B236" s="520" t="s">
        <v>961</v>
      </c>
      <c r="C236" s="518" t="s">
        <v>765</v>
      </c>
      <c r="D236" s="513"/>
      <c r="E236" s="521"/>
      <c r="F236" s="509"/>
    </row>
    <row r="237" spans="1:6">
      <c r="A237" s="517"/>
      <c r="B237" s="520"/>
      <c r="C237" s="518"/>
      <c r="D237" s="513"/>
      <c r="E237" s="521"/>
      <c r="F237" s="509"/>
    </row>
    <row r="238" spans="1:6">
      <c r="A238" s="517"/>
      <c r="B238" s="519" t="s">
        <v>960</v>
      </c>
      <c r="C238" s="518"/>
      <c r="D238" s="513"/>
      <c r="E238" s="521"/>
      <c r="F238" s="509"/>
    </row>
    <row r="239" spans="1:6">
      <c r="A239" s="517"/>
      <c r="B239" s="520"/>
      <c r="C239" s="518"/>
      <c r="D239" s="513"/>
      <c r="E239" s="521"/>
      <c r="F239" s="509"/>
    </row>
    <row r="240" spans="1:6" ht="27">
      <c r="A240" s="517" t="s">
        <v>846</v>
      </c>
      <c r="B240" s="520" t="s">
        <v>959</v>
      </c>
      <c r="C240" s="518" t="s">
        <v>765</v>
      </c>
      <c r="D240" s="513"/>
      <c r="E240" s="521"/>
      <c r="F240" s="509"/>
    </row>
    <row r="241" spans="1:6">
      <c r="A241" s="517"/>
      <c r="B241" s="520"/>
      <c r="C241" s="518"/>
      <c r="D241" s="513"/>
      <c r="E241" s="521"/>
      <c r="F241" s="509"/>
    </row>
    <row r="242" spans="1:6" ht="27">
      <c r="A242" s="517" t="s">
        <v>844</v>
      </c>
      <c r="B242" s="520" t="s">
        <v>958</v>
      </c>
      <c r="C242" s="518" t="s">
        <v>765</v>
      </c>
      <c r="D242" s="513"/>
      <c r="E242" s="521"/>
      <c r="F242" s="509"/>
    </row>
    <row r="243" spans="1:6">
      <c r="A243" s="517"/>
      <c r="B243" s="520"/>
      <c r="C243" s="559"/>
      <c r="D243" s="513"/>
      <c r="E243" s="521"/>
      <c r="F243" s="509"/>
    </row>
    <row r="244" spans="1:6" ht="30" customHeight="1" thickBot="1">
      <c r="A244" s="525"/>
      <c r="B244" s="526" t="s">
        <v>776</v>
      </c>
      <c r="C244" s="555"/>
      <c r="D244" s="555"/>
      <c r="E244" s="556"/>
      <c r="F244" s="557"/>
    </row>
    <row r="245" spans="1:6" ht="15" thickTop="1">
      <c r="A245" s="530"/>
      <c r="B245" s="531"/>
      <c r="C245" s="546"/>
      <c r="D245" s="533"/>
      <c r="E245" s="534"/>
      <c r="F245" s="548"/>
    </row>
    <row r="246" spans="1:6">
      <c r="A246" s="536"/>
      <c r="B246" s="537" t="s">
        <v>775</v>
      </c>
      <c r="C246" s="549"/>
      <c r="D246" s="539"/>
      <c r="E246" s="540"/>
      <c r="F246" s="551"/>
    </row>
    <row r="247" spans="1:6" ht="40.200000000000003">
      <c r="A247" s="517" t="s">
        <v>770</v>
      </c>
      <c r="B247" s="520" t="s">
        <v>957</v>
      </c>
      <c r="C247" s="552" t="s">
        <v>765</v>
      </c>
      <c r="D247" s="513"/>
      <c r="E247" s="521"/>
      <c r="F247" s="509"/>
    </row>
    <row r="248" spans="1:6">
      <c r="A248" s="517"/>
      <c r="B248" s="520"/>
      <c r="C248" s="518"/>
      <c r="D248" s="513"/>
      <c r="E248" s="521"/>
      <c r="F248" s="509"/>
    </row>
    <row r="249" spans="1:6" ht="27">
      <c r="A249" s="517" t="s">
        <v>767</v>
      </c>
      <c r="B249" s="520" t="s">
        <v>956</v>
      </c>
      <c r="C249" s="518" t="s">
        <v>765</v>
      </c>
      <c r="D249" s="513"/>
      <c r="E249" s="521"/>
      <c r="F249" s="509"/>
    </row>
    <row r="250" spans="1:6">
      <c r="A250" s="517"/>
      <c r="B250" s="520"/>
      <c r="C250" s="518"/>
      <c r="D250" s="513"/>
      <c r="E250" s="521"/>
      <c r="F250" s="509"/>
    </row>
    <row r="251" spans="1:6" ht="27">
      <c r="A251" s="517" t="s">
        <v>791</v>
      </c>
      <c r="B251" s="520" t="s">
        <v>955</v>
      </c>
      <c r="C251" s="518" t="s">
        <v>765</v>
      </c>
      <c r="D251" s="513"/>
      <c r="E251" s="521"/>
      <c r="F251" s="509"/>
    </row>
    <row r="252" spans="1:6">
      <c r="A252" s="517"/>
      <c r="B252" s="520"/>
      <c r="C252" s="518"/>
      <c r="D252" s="513"/>
      <c r="E252" s="521"/>
      <c r="F252" s="509"/>
    </row>
    <row r="253" spans="1:6" ht="40.200000000000003">
      <c r="A253" s="517" t="s">
        <v>789</v>
      </c>
      <c r="B253" s="520" t="s">
        <v>954</v>
      </c>
      <c r="C253" s="518" t="s">
        <v>765</v>
      </c>
      <c r="D253" s="513"/>
      <c r="E253" s="521"/>
      <c r="F253" s="509"/>
    </row>
    <row r="254" spans="1:6">
      <c r="A254" s="517"/>
      <c r="B254" s="520"/>
      <c r="C254" s="518"/>
      <c r="D254" s="513"/>
      <c r="E254" s="521"/>
      <c r="F254" s="509"/>
    </row>
    <row r="255" spans="1:6" ht="27">
      <c r="A255" s="517" t="s">
        <v>787</v>
      </c>
      <c r="B255" s="520" t="s">
        <v>953</v>
      </c>
      <c r="C255" s="518" t="s">
        <v>765</v>
      </c>
      <c r="D255" s="513"/>
      <c r="E255" s="521"/>
      <c r="F255" s="509"/>
    </row>
    <row r="256" spans="1:6">
      <c r="A256" s="517"/>
      <c r="B256" s="520"/>
      <c r="C256" s="518"/>
      <c r="D256" s="513"/>
      <c r="E256" s="521"/>
      <c r="F256" s="509"/>
    </row>
    <row r="257" spans="1:6">
      <c r="A257" s="517"/>
      <c r="B257" s="519" t="s">
        <v>952</v>
      </c>
      <c r="C257" s="518"/>
      <c r="D257" s="513"/>
      <c r="E257" s="521"/>
      <c r="F257" s="509"/>
    </row>
    <row r="258" spans="1:6">
      <c r="A258" s="517"/>
      <c r="B258" s="520"/>
      <c r="C258" s="518"/>
      <c r="D258" s="513"/>
      <c r="E258" s="521"/>
      <c r="F258" s="509"/>
    </row>
    <row r="259" spans="1:6">
      <c r="A259" s="517" t="s">
        <v>884</v>
      </c>
      <c r="B259" s="520" t="s">
        <v>951</v>
      </c>
      <c r="C259" s="518"/>
      <c r="D259" s="513"/>
      <c r="E259" s="521"/>
      <c r="F259" s="509"/>
    </row>
    <row r="260" spans="1:6">
      <c r="A260" s="517"/>
      <c r="B260" s="520"/>
      <c r="C260" s="518"/>
      <c r="D260" s="513"/>
      <c r="E260" s="521"/>
      <c r="F260" s="509"/>
    </row>
    <row r="261" spans="1:6">
      <c r="A261" s="517"/>
      <c r="B261" s="520" t="s">
        <v>950</v>
      </c>
      <c r="C261" s="518"/>
      <c r="D261" s="513"/>
      <c r="E261" s="521"/>
      <c r="F261" s="509"/>
    </row>
    <row r="262" spans="1:6">
      <c r="A262" s="517"/>
      <c r="B262" s="520"/>
      <c r="C262" s="518"/>
      <c r="D262" s="513"/>
      <c r="E262" s="521"/>
      <c r="F262" s="509"/>
    </row>
    <row r="263" spans="1:6">
      <c r="A263" s="517"/>
      <c r="B263" s="520" t="s">
        <v>949</v>
      </c>
      <c r="C263" s="518"/>
      <c r="D263" s="513"/>
      <c r="E263" s="521"/>
      <c r="F263" s="509"/>
    </row>
    <row r="264" spans="1:6">
      <c r="A264" s="517"/>
      <c r="B264" s="520"/>
      <c r="C264" s="518"/>
      <c r="D264" s="513"/>
      <c r="E264" s="521"/>
      <c r="F264" s="509"/>
    </row>
    <row r="265" spans="1:6" ht="53.4">
      <c r="A265" s="517"/>
      <c r="B265" s="520" t="s">
        <v>948</v>
      </c>
      <c r="C265" s="518"/>
      <c r="D265" s="513"/>
      <c r="E265" s="521"/>
      <c r="F265" s="509"/>
    </row>
    <row r="266" spans="1:6">
      <c r="A266" s="517"/>
      <c r="B266" s="520"/>
      <c r="C266" s="518"/>
      <c r="D266" s="513"/>
      <c r="E266" s="521"/>
      <c r="F266" s="509"/>
    </row>
    <row r="267" spans="1:6" ht="27">
      <c r="A267" s="517"/>
      <c r="B267" s="520" t="s">
        <v>947</v>
      </c>
      <c r="C267" s="518"/>
      <c r="D267" s="513"/>
      <c r="E267" s="521"/>
      <c r="F267" s="509"/>
    </row>
    <row r="268" spans="1:6">
      <c r="A268" s="517"/>
      <c r="B268" s="520"/>
      <c r="C268" s="518"/>
      <c r="D268" s="513"/>
      <c r="E268" s="521"/>
      <c r="F268" s="509"/>
    </row>
    <row r="269" spans="1:6" ht="40.200000000000003">
      <c r="A269" s="517"/>
      <c r="B269" s="520" t="s">
        <v>946</v>
      </c>
      <c r="C269" s="518"/>
      <c r="D269" s="513"/>
      <c r="E269" s="521"/>
      <c r="F269" s="509"/>
    </row>
    <row r="270" spans="1:6">
      <c r="A270" s="517"/>
      <c r="B270" s="520"/>
      <c r="C270" s="518"/>
      <c r="D270" s="513"/>
      <c r="E270" s="521"/>
      <c r="F270" s="509"/>
    </row>
    <row r="271" spans="1:6" ht="40.200000000000003">
      <c r="A271" s="517"/>
      <c r="B271" s="520" t="s">
        <v>945</v>
      </c>
      <c r="C271" s="518"/>
      <c r="D271" s="513"/>
      <c r="E271" s="521"/>
      <c r="F271" s="509"/>
    </row>
    <row r="272" spans="1:6">
      <c r="A272" s="517"/>
      <c r="B272" s="520"/>
      <c r="C272" s="518"/>
      <c r="D272" s="513"/>
      <c r="E272" s="521"/>
      <c r="F272" s="509"/>
    </row>
    <row r="273" spans="1:6" ht="53.4">
      <c r="A273" s="517"/>
      <c r="B273" s="520" t="s">
        <v>944</v>
      </c>
      <c r="C273" s="518"/>
      <c r="D273" s="513"/>
      <c r="E273" s="521"/>
      <c r="F273" s="509"/>
    </row>
    <row r="274" spans="1:6">
      <c r="A274" s="517"/>
      <c r="B274" s="520"/>
      <c r="C274" s="518"/>
      <c r="D274" s="513"/>
      <c r="E274" s="521"/>
      <c r="F274" s="509"/>
    </row>
    <row r="275" spans="1:6">
      <c r="A275" s="517"/>
      <c r="B275" s="520" t="s">
        <v>943</v>
      </c>
      <c r="C275" s="518"/>
      <c r="D275" s="513"/>
      <c r="E275" s="521"/>
      <c r="F275" s="509"/>
    </row>
    <row r="276" spans="1:6">
      <c r="A276" s="517"/>
      <c r="B276" s="520"/>
      <c r="C276" s="518"/>
      <c r="D276" s="513"/>
      <c r="E276" s="521"/>
      <c r="F276" s="509"/>
    </row>
    <row r="277" spans="1:6" ht="53.4">
      <c r="A277" s="517"/>
      <c r="B277" s="520" t="s">
        <v>942</v>
      </c>
      <c r="C277" s="518"/>
      <c r="D277" s="513"/>
      <c r="E277" s="521"/>
      <c r="F277" s="509"/>
    </row>
    <row r="278" spans="1:6">
      <c r="A278" s="517"/>
      <c r="B278" s="520"/>
      <c r="C278" s="518"/>
      <c r="D278" s="513"/>
      <c r="E278" s="521"/>
      <c r="F278" s="509"/>
    </row>
    <row r="279" spans="1:6" ht="27">
      <c r="A279" s="517"/>
      <c r="B279" s="520" t="s">
        <v>941</v>
      </c>
      <c r="C279" s="518"/>
      <c r="D279" s="513"/>
      <c r="E279" s="521"/>
      <c r="F279" s="509"/>
    </row>
    <row r="280" spans="1:6">
      <c r="A280" s="517"/>
      <c r="B280" s="520"/>
      <c r="C280" s="518"/>
      <c r="D280" s="513"/>
      <c r="E280" s="521"/>
      <c r="F280" s="509"/>
    </row>
    <row r="281" spans="1:6" ht="40.200000000000003">
      <c r="A281" s="517"/>
      <c r="B281" s="520" t="s">
        <v>940</v>
      </c>
      <c r="C281" s="518"/>
      <c r="D281" s="513"/>
      <c r="E281" s="521"/>
      <c r="F281" s="509"/>
    </row>
    <row r="282" spans="1:6">
      <c r="A282" s="517"/>
      <c r="B282" s="520"/>
      <c r="C282" s="518"/>
      <c r="D282" s="513"/>
      <c r="E282" s="521"/>
      <c r="F282" s="509"/>
    </row>
    <row r="283" spans="1:6" ht="40.200000000000003">
      <c r="A283" s="517"/>
      <c r="B283" s="520" t="s">
        <v>939</v>
      </c>
      <c r="C283" s="518"/>
      <c r="D283" s="513"/>
      <c r="E283" s="521"/>
      <c r="F283" s="509"/>
    </row>
    <row r="284" spans="1:6">
      <c r="A284" s="517"/>
      <c r="B284" s="520"/>
      <c r="C284" s="559"/>
      <c r="D284" s="513"/>
      <c r="E284" s="521"/>
      <c r="F284" s="509"/>
    </row>
    <row r="285" spans="1:6" ht="25.2" customHeight="1" thickBot="1">
      <c r="A285" s="525"/>
      <c r="B285" s="526" t="s">
        <v>776</v>
      </c>
      <c r="C285" s="555"/>
      <c r="D285" s="555"/>
      <c r="E285" s="556"/>
      <c r="F285" s="557"/>
    </row>
    <row r="286" spans="1:6" ht="15" thickTop="1">
      <c r="A286" s="530"/>
      <c r="B286" s="531"/>
      <c r="C286" s="546"/>
      <c r="D286" s="533"/>
      <c r="E286" s="534"/>
      <c r="F286" s="548"/>
    </row>
    <row r="287" spans="1:6">
      <c r="A287" s="536"/>
      <c r="B287" s="537" t="s">
        <v>775</v>
      </c>
      <c r="C287" s="549"/>
      <c r="D287" s="539"/>
      <c r="E287" s="540"/>
      <c r="F287" s="551"/>
    </row>
    <row r="288" spans="1:6">
      <c r="A288" s="517"/>
      <c r="B288" s="520"/>
      <c r="C288" s="552"/>
      <c r="D288" s="513"/>
      <c r="E288" s="521"/>
      <c r="F288" s="509"/>
    </row>
    <row r="289" spans="1:6" ht="53.4">
      <c r="A289" s="517"/>
      <c r="B289" s="520" t="s">
        <v>938</v>
      </c>
      <c r="C289" s="518"/>
      <c r="D289" s="513"/>
      <c r="E289" s="521"/>
      <c r="F289" s="509"/>
    </row>
    <row r="290" spans="1:6">
      <c r="A290" s="517"/>
      <c r="B290" s="520"/>
      <c r="C290" s="518"/>
      <c r="D290" s="513"/>
      <c r="E290" s="521"/>
      <c r="F290" s="509"/>
    </row>
    <row r="291" spans="1:6">
      <c r="A291" s="517"/>
      <c r="B291" s="520" t="s">
        <v>937</v>
      </c>
      <c r="C291" s="518"/>
      <c r="D291" s="513"/>
      <c r="E291" s="521"/>
      <c r="F291" s="509"/>
    </row>
    <row r="292" spans="1:6">
      <c r="A292" s="517"/>
      <c r="B292" s="520"/>
      <c r="C292" s="518"/>
      <c r="D292" s="513"/>
      <c r="E292" s="521"/>
      <c r="F292" s="509"/>
    </row>
    <row r="293" spans="1:6" ht="40.200000000000003">
      <c r="A293" s="517" t="s">
        <v>829</v>
      </c>
      <c r="B293" s="520" t="s">
        <v>936</v>
      </c>
      <c r="C293" s="518" t="s">
        <v>765</v>
      </c>
      <c r="D293" s="513"/>
      <c r="E293" s="521"/>
      <c r="F293" s="509"/>
    </row>
    <row r="294" spans="1:6">
      <c r="A294" s="517"/>
      <c r="B294" s="520"/>
      <c r="C294" s="518"/>
      <c r="D294" s="513"/>
      <c r="E294" s="521"/>
      <c r="F294" s="509"/>
    </row>
    <row r="295" spans="1:6" ht="53.4">
      <c r="A295" s="517" t="s">
        <v>826</v>
      </c>
      <c r="B295" s="520" t="s">
        <v>935</v>
      </c>
      <c r="C295" s="518" t="s">
        <v>765</v>
      </c>
      <c r="D295" s="513"/>
      <c r="E295" s="521"/>
      <c r="F295" s="509"/>
    </row>
    <row r="296" spans="1:6">
      <c r="A296" s="517"/>
      <c r="B296" s="520"/>
      <c r="C296" s="518"/>
      <c r="D296" s="513"/>
      <c r="E296" s="521"/>
      <c r="F296" s="509"/>
    </row>
    <row r="297" spans="1:6" ht="27">
      <c r="A297" s="517" t="s">
        <v>858</v>
      </c>
      <c r="B297" s="520" t="s">
        <v>934</v>
      </c>
      <c r="C297" s="518" t="s">
        <v>765</v>
      </c>
      <c r="D297" s="513"/>
      <c r="E297" s="521"/>
      <c r="F297" s="509"/>
    </row>
    <row r="298" spans="1:6">
      <c r="A298" s="517"/>
      <c r="B298" s="520"/>
      <c r="C298" s="518"/>
      <c r="D298" s="513"/>
      <c r="E298" s="521"/>
      <c r="F298" s="509"/>
    </row>
    <row r="299" spans="1:6" ht="106.2">
      <c r="A299" s="517" t="s">
        <v>855</v>
      </c>
      <c r="B299" s="520" t="s">
        <v>933</v>
      </c>
      <c r="C299" s="518" t="s">
        <v>765</v>
      </c>
      <c r="D299" s="513"/>
      <c r="E299" s="521"/>
      <c r="F299" s="509"/>
    </row>
    <row r="300" spans="1:6">
      <c r="A300" s="517"/>
      <c r="B300" s="520"/>
      <c r="C300" s="518"/>
      <c r="D300" s="513"/>
      <c r="E300" s="521"/>
      <c r="F300" s="509"/>
    </row>
    <row r="301" spans="1:6" ht="27">
      <c r="A301" s="517" t="s">
        <v>853</v>
      </c>
      <c r="B301" s="520" t="s">
        <v>932</v>
      </c>
      <c r="C301" s="518" t="s">
        <v>765</v>
      </c>
      <c r="D301" s="513"/>
      <c r="E301" s="521"/>
      <c r="F301" s="509"/>
    </row>
    <row r="302" spans="1:6">
      <c r="A302" s="517"/>
      <c r="B302" s="520"/>
      <c r="C302" s="518"/>
      <c r="D302" s="513"/>
      <c r="E302" s="521"/>
      <c r="F302" s="509"/>
    </row>
    <row r="303" spans="1:6">
      <c r="A303" s="517"/>
      <c r="B303" s="519" t="s">
        <v>931</v>
      </c>
      <c r="C303" s="518"/>
      <c r="D303" s="513"/>
      <c r="E303" s="521"/>
      <c r="F303" s="509"/>
    </row>
    <row r="304" spans="1:6">
      <c r="A304" s="517"/>
      <c r="B304" s="520"/>
      <c r="C304" s="518"/>
      <c r="D304" s="513"/>
      <c r="E304" s="521"/>
      <c r="F304" s="509"/>
    </row>
    <row r="305" spans="1:6" ht="106.2">
      <c r="A305" s="517" t="s">
        <v>785</v>
      </c>
      <c r="B305" s="520" t="s">
        <v>930</v>
      </c>
      <c r="C305" s="518"/>
      <c r="D305" s="513"/>
      <c r="E305" s="521"/>
      <c r="F305" s="509"/>
    </row>
    <row r="306" spans="1:6">
      <c r="A306" s="517"/>
      <c r="B306" s="520"/>
      <c r="C306" s="518"/>
      <c r="D306" s="513"/>
      <c r="E306" s="521"/>
      <c r="F306" s="509"/>
    </row>
    <row r="307" spans="1:6">
      <c r="A307" s="517"/>
      <c r="B307" s="520" t="s">
        <v>929</v>
      </c>
      <c r="C307" s="518"/>
      <c r="D307" s="513"/>
      <c r="E307" s="521"/>
      <c r="F307" s="509"/>
    </row>
    <row r="308" spans="1:6">
      <c r="A308" s="517"/>
      <c r="B308" s="520"/>
      <c r="C308" s="518"/>
      <c r="D308" s="513"/>
      <c r="E308" s="521"/>
      <c r="F308" s="509"/>
    </row>
    <row r="309" spans="1:6" ht="79.8">
      <c r="A309" s="517"/>
      <c r="B309" s="520" t="s">
        <v>928</v>
      </c>
      <c r="C309" s="518" t="s">
        <v>765</v>
      </c>
      <c r="D309" s="513"/>
      <c r="E309" s="521"/>
      <c r="F309" s="509"/>
    </row>
    <row r="310" spans="1:6">
      <c r="A310" s="517"/>
      <c r="B310" s="520"/>
      <c r="C310" s="518"/>
      <c r="D310" s="513"/>
      <c r="E310" s="521"/>
      <c r="F310" s="509"/>
    </row>
    <row r="311" spans="1:6" ht="27">
      <c r="A311" s="517" t="s">
        <v>783</v>
      </c>
      <c r="B311" s="520" t="s">
        <v>927</v>
      </c>
      <c r="C311" s="518"/>
      <c r="D311" s="513"/>
      <c r="E311" s="521"/>
      <c r="F311" s="509"/>
    </row>
    <row r="312" spans="1:6">
      <c r="A312" s="517"/>
      <c r="B312" s="520"/>
      <c r="C312" s="518"/>
      <c r="D312" s="513"/>
      <c r="E312" s="521"/>
      <c r="F312" s="509"/>
    </row>
    <row r="313" spans="1:6">
      <c r="A313" s="517"/>
      <c r="B313" s="520"/>
      <c r="C313" s="518"/>
      <c r="D313" s="513"/>
      <c r="E313" s="521"/>
      <c r="F313" s="509"/>
    </row>
    <row r="314" spans="1:6">
      <c r="A314" s="517"/>
      <c r="B314" s="520"/>
      <c r="C314" s="518"/>
      <c r="D314" s="513"/>
      <c r="E314" s="521"/>
      <c r="F314" s="509"/>
    </row>
    <row r="315" spans="1:6">
      <c r="A315" s="517"/>
      <c r="B315" s="520"/>
      <c r="C315" s="518"/>
      <c r="D315" s="513"/>
      <c r="E315" s="521"/>
      <c r="F315" s="509"/>
    </row>
    <row r="316" spans="1:6">
      <c r="A316" s="517"/>
      <c r="B316" s="520"/>
      <c r="C316" s="518"/>
      <c r="D316" s="513"/>
      <c r="E316" s="521"/>
      <c r="F316" s="509"/>
    </row>
    <row r="317" spans="1:6">
      <c r="A317" s="517"/>
      <c r="B317" s="520"/>
      <c r="C317" s="559"/>
      <c r="D317" s="513"/>
      <c r="E317" s="521"/>
      <c r="F317" s="509"/>
    </row>
    <row r="318" spans="1:6" ht="25.2" customHeight="1" thickBot="1">
      <c r="A318" s="525"/>
      <c r="B318" s="526" t="s">
        <v>776</v>
      </c>
      <c r="C318" s="555"/>
      <c r="D318" s="555"/>
      <c r="E318" s="556"/>
      <c r="F318" s="557"/>
    </row>
    <row r="319" spans="1:6" ht="15" thickTop="1">
      <c r="A319" s="530"/>
      <c r="B319" s="531"/>
      <c r="C319" s="546"/>
      <c r="D319" s="533"/>
      <c r="E319" s="534"/>
      <c r="F319" s="548"/>
    </row>
    <row r="320" spans="1:6">
      <c r="A320" s="536"/>
      <c r="B320" s="537" t="s">
        <v>775</v>
      </c>
      <c r="C320" s="549"/>
      <c r="D320" s="539"/>
      <c r="E320" s="540"/>
      <c r="F320" s="551"/>
    </row>
    <row r="321" spans="1:6">
      <c r="A321" s="517"/>
      <c r="B321" s="542"/>
      <c r="C321" s="552"/>
      <c r="D321" s="513"/>
      <c r="E321" s="521"/>
      <c r="F321" s="554"/>
    </row>
    <row r="322" spans="1:6" ht="93">
      <c r="A322" s="517"/>
      <c r="B322" s="520" t="s">
        <v>926</v>
      </c>
      <c r="C322" s="518" t="s">
        <v>765</v>
      </c>
      <c r="D322" s="513"/>
      <c r="E322" s="521"/>
      <c r="F322" s="509"/>
    </row>
    <row r="323" spans="1:6">
      <c r="A323" s="517"/>
      <c r="B323" s="520"/>
      <c r="C323" s="518"/>
      <c r="D323" s="513"/>
      <c r="E323" s="521"/>
      <c r="F323" s="509"/>
    </row>
    <row r="324" spans="1:6" ht="40.200000000000003">
      <c r="A324" s="517" t="s">
        <v>829</v>
      </c>
      <c r="B324" s="520" t="s">
        <v>925</v>
      </c>
      <c r="C324" s="518"/>
      <c r="D324" s="513"/>
      <c r="E324" s="521"/>
      <c r="F324" s="509"/>
    </row>
    <row r="325" spans="1:6">
      <c r="A325" s="517"/>
      <c r="B325" s="520"/>
      <c r="C325" s="518"/>
      <c r="D325" s="513"/>
      <c r="E325" s="521"/>
      <c r="F325" s="509"/>
    </row>
    <row r="326" spans="1:6" ht="104.25" customHeight="1">
      <c r="A326" s="517" t="s">
        <v>826</v>
      </c>
      <c r="B326" s="520" t="s">
        <v>924</v>
      </c>
      <c r="C326" s="518" t="s">
        <v>765</v>
      </c>
      <c r="D326" s="513"/>
      <c r="E326" s="521"/>
      <c r="F326" s="509"/>
    </row>
    <row r="327" spans="1:6">
      <c r="A327" s="517"/>
      <c r="B327" s="520"/>
      <c r="C327" s="518"/>
      <c r="D327" s="513"/>
      <c r="E327" s="521"/>
      <c r="F327" s="509"/>
    </row>
    <row r="328" spans="1:6" ht="58.5" customHeight="1">
      <c r="A328" s="517" t="s">
        <v>858</v>
      </c>
      <c r="B328" s="520" t="s">
        <v>923</v>
      </c>
      <c r="C328" s="518" t="s">
        <v>765</v>
      </c>
      <c r="D328" s="513"/>
      <c r="E328" s="521"/>
      <c r="F328" s="509"/>
    </row>
    <row r="329" spans="1:6">
      <c r="A329" s="517"/>
      <c r="B329" s="520"/>
      <c r="C329" s="518"/>
      <c r="D329" s="513"/>
      <c r="E329" s="521"/>
      <c r="F329" s="509"/>
    </row>
    <row r="330" spans="1:6">
      <c r="A330" s="517"/>
      <c r="B330" s="519" t="s">
        <v>922</v>
      </c>
      <c r="C330" s="518"/>
      <c r="D330" s="513"/>
      <c r="E330" s="521"/>
      <c r="F330" s="509"/>
    </row>
    <row r="331" spans="1:6">
      <c r="A331" s="517"/>
      <c r="B331" s="520"/>
      <c r="C331" s="518"/>
      <c r="D331" s="513"/>
      <c r="E331" s="521"/>
      <c r="F331" s="509"/>
    </row>
    <row r="332" spans="1:6" ht="93">
      <c r="A332" s="517" t="s">
        <v>855</v>
      </c>
      <c r="B332" s="520" t="s">
        <v>921</v>
      </c>
      <c r="C332" s="518" t="s">
        <v>765</v>
      </c>
      <c r="D332" s="513"/>
      <c r="E332" s="521"/>
      <c r="F332" s="509"/>
    </row>
    <row r="333" spans="1:6">
      <c r="A333" s="517"/>
      <c r="B333" s="520"/>
      <c r="C333" s="518"/>
      <c r="D333" s="513"/>
      <c r="E333" s="521"/>
      <c r="F333" s="509"/>
    </row>
    <row r="334" spans="1:6">
      <c r="A334" s="517"/>
      <c r="B334" s="519" t="s">
        <v>920</v>
      </c>
      <c r="C334" s="518"/>
      <c r="D334" s="513"/>
      <c r="E334" s="521"/>
      <c r="F334" s="509"/>
    </row>
    <row r="335" spans="1:6">
      <c r="A335" s="517"/>
      <c r="B335" s="520"/>
      <c r="C335" s="518"/>
      <c r="D335" s="513"/>
      <c r="E335" s="521"/>
      <c r="F335" s="509"/>
    </row>
    <row r="336" spans="1:6" ht="27">
      <c r="A336" s="517" t="s">
        <v>853</v>
      </c>
      <c r="B336" s="520" t="s">
        <v>919</v>
      </c>
      <c r="C336" s="518" t="s">
        <v>765</v>
      </c>
      <c r="D336" s="513"/>
      <c r="E336" s="521"/>
      <c r="F336" s="509"/>
    </row>
    <row r="337" spans="1:6">
      <c r="A337" s="517"/>
      <c r="B337" s="520"/>
      <c r="C337" s="518"/>
      <c r="D337" s="513"/>
      <c r="E337" s="521"/>
      <c r="F337" s="509"/>
    </row>
    <row r="338" spans="1:6">
      <c r="A338" s="517"/>
      <c r="B338" s="519" t="s">
        <v>918</v>
      </c>
      <c r="C338" s="518"/>
      <c r="D338" s="513"/>
      <c r="E338" s="521"/>
      <c r="F338" s="509"/>
    </row>
    <row r="339" spans="1:6">
      <c r="A339" s="517"/>
      <c r="B339" s="520"/>
      <c r="C339" s="518"/>
      <c r="D339" s="513"/>
      <c r="E339" s="521"/>
      <c r="F339" s="509"/>
    </row>
    <row r="340" spans="1:6" ht="42.75" customHeight="1">
      <c r="A340" s="517" t="s">
        <v>785</v>
      </c>
      <c r="B340" s="520" t="s">
        <v>917</v>
      </c>
      <c r="C340" s="518" t="s">
        <v>765</v>
      </c>
      <c r="D340" s="513"/>
      <c r="E340" s="521"/>
      <c r="F340" s="509"/>
    </row>
    <row r="341" spans="1:6">
      <c r="A341" s="517"/>
      <c r="B341" s="520"/>
      <c r="C341" s="518"/>
      <c r="D341" s="513"/>
      <c r="E341" s="521"/>
      <c r="F341" s="509"/>
    </row>
    <row r="342" spans="1:6">
      <c r="A342" s="517"/>
      <c r="B342" s="519" t="s">
        <v>916</v>
      </c>
      <c r="C342" s="518"/>
      <c r="D342" s="513"/>
      <c r="E342" s="521"/>
      <c r="F342" s="509"/>
    </row>
    <row r="343" spans="1:6">
      <c r="A343" s="517"/>
      <c r="B343" s="520"/>
      <c r="C343" s="518"/>
      <c r="D343" s="513"/>
      <c r="E343" s="521"/>
      <c r="F343" s="509"/>
    </row>
    <row r="344" spans="1:6">
      <c r="A344" s="517"/>
      <c r="B344" s="519" t="s">
        <v>915</v>
      </c>
      <c r="C344" s="518"/>
      <c r="D344" s="513"/>
      <c r="E344" s="521"/>
      <c r="F344" s="509"/>
    </row>
    <row r="345" spans="1:6">
      <c r="A345" s="517"/>
      <c r="B345" s="520"/>
      <c r="C345" s="518"/>
      <c r="D345" s="513"/>
      <c r="E345" s="521"/>
      <c r="F345" s="509"/>
    </row>
    <row r="346" spans="1:6" ht="42" customHeight="1">
      <c r="A346" s="517" t="s">
        <v>783</v>
      </c>
      <c r="B346" s="520" t="s">
        <v>914</v>
      </c>
      <c r="C346" s="518" t="s">
        <v>765</v>
      </c>
      <c r="D346" s="513"/>
      <c r="E346" s="521"/>
      <c r="F346" s="509"/>
    </row>
    <row r="347" spans="1:6">
      <c r="A347" s="517"/>
      <c r="B347" s="520"/>
      <c r="C347" s="518"/>
      <c r="D347" s="513"/>
      <c r="E347" s="521"/>
      <c r="F347" s="509"/>
    </row>
    <row r="348" spans="1:6">
      <c r="A348" s="517"/>
      <c r="B348" s="519" t="s">
        <v>913</v>
      </c>
      <c r="C348" s="518"/>
      <c r="D348" s="513"/>
      <c r="E348" s="521"/>
      <c r="F348" s="509"/>
    </row>
    <row r="349" spans="1:6">
      <c r="A349" s="517"/>
      <c r="B349" s="520"/>
      <c r="C349" s="518"/>
      <c r="D349" s="513"/>
      <c r="E349" s="521"/>
      <c r="F349" s="509"/>
    </row>
    <row r="350" spans="1:6" ht="27">
      <c r="A350" s="517" t="s">
        <v>781</v>
      </c>
      <c r="B350" s="520" t="s">
        <v>912</v>
      </c>
      <c r="C350" s="518" t="s">
        <v>765</v>
      </c>
      <c r="D350" s="513"/>
      <c r="E350" s="521"/>
      <c r="F350" s="509"/>
    </row>
    <row r="351" spans="1:6">
      <c r="A351" s="517"/>
      <c r="B351" s="520"/>
      <c r="C351" s="518"/>
      <c r="D351" s="513"/>
      <c r="E351" s="521"/>
      <c r="F351" s="509"/>
    </row>
    <row r="352" spans="1:6" ht="27">
      <c r="A352" s="517" t="s">
        <v>778</v>
      </c>
      <c r="B352" s="520" t="s">
        <v>911</v>
      </c>
      <c r="C352" s="518" t="s">
        <v>765</v>
      </c>
      <c r="D352" s="513"/>
      <c r="E352" s="521"/>
      <c r="F352" s="509"/>
    </row>
    <row r="353" spans="1:6">
      <c r="A353" s="517"/>
      <c r="B353" s="520"/>
      <c r="C353" s="559"/>
      <c r="D353" s="513"/>
      <c r="E353" s="521"/>
      <c r="F353" s="509"/>
    </row>
    <row r="354" spans="1:6" ht="25.2" customHeight="1" thickBot="1">
      <c r="A354" s="525"/>
      <c r="B354" s="526" t="s">
        <v>776</v>
      </c>
      <c r="C354" s="555"/>
      <c r="D354" s="555"/>
      <c r="E354" s="556"/>
      <c r="F354" s="557"/>
    </row>
    <row r="355" spans="1:6" ht="15" thickTop="1">
      <c r="A355" s="530"/>
      <c r="B355" s="531"/>
      <c r="C355" s="546"/>
      <c r="D355" s="533"/>
      <c r="E355" s="534"/>
      <c r="F355" s="548"/>
    </row>
    <row r="356" spans="1:6">
      <c r="A356" s="536"/>
      <c r="B356" s="537" t="s">
        <v>775</v>
      </c>
      <c r="C356" s="549"/>
      <c r="D356" s="539"/>
      <c r="E356" s="540"/>
      <c r="F356" s="551"/>
    </row>
    <row r="357" spans="1:6">
      <c r="A357" s="517"/>
      <c r="B357" s="520"/>
      <c r="C357" s="518"/>
      <c r="D357" s="513"/>
      <c r="E357" s="521"/>
      <c r="F357" s="509"/>
    </row>
    <row r="358" spans="1:6" ht="27">
      <c r="A358" s="517" t="s">
        <v>829</v>
      </c>
      <c r="B358" s="520" t="s">
        <v>910</v>
      </c>
      <c r="C358" s="518" t="s">
        <v>765</v>
      </c>
      <c r="D358" s="513"/>
      <c r="E358" s="521"/>
      <c r="F358" s="509"/>
    </row>
    <row r="359" spans="1:6">
      <c r="A359" s="517"/>
      <c r="B359" s="520"/>
      <c r="C359" s="518"/>
      <c r="D359" s="513"/>
      <c r="E359" s="521"/>
      <c r="F359" s="509"/>
    </row>
    <row r="360" spans="1:6" ht="27">
      <c r="A360" s="517" t="s">
        <v>826</v>
      </c>
      <c r="B360" s="520" t="s">
        <v>909</v>
      </c>
      <c r="C360" s="518" t="s">
        <v>765</v>
      </c>
      <c r="D360" s="513"/>
      <c r="E360" s="521"/>
      <c r="F360" s="509"/>
    </row>
    <row r="361" spans="1:6">
      <c r="A361" s="517"/>
      <c r="B361" s="520"/>
      <c r="C361" s="518"/>
      <c r="D361" s="513"/>
      <c r="E361" s="521"/>
      <c r="F361" s="509"/>
    </row>
    <row r="362" spans="1:6" ht="27">
      <c r="A362" s="517" t="s">
        <v>858</v>
      </c>
      <c r="B362" s="520" t="s">
        <v>908</v>
      </c>
      <c r="C362" s="518" t="s">
        <v>765</v>
      </c>
      <c r="D362" s="513"/>
      <c r="E362" s="521"/>
      <c r="F362" s="509"/>
    </row>
    <row r="363" spans="1:6">
      <c r="A363" s="517"/>
      <c r="B363" s="520"/>
      <c r="C363" s="518"/>
      <c r="D363" s="513"/>
      <c r="E363" s="521"/>
      <c r="F363" s="509"/>
    </row>
    <row r="364" spans="1:6" ht="40.200000000000003">
      <c r="A364" s="517" t="s">
        <v>855</v>
      </c>
      <c r="B364" s="520" t="s">
        <v>907</v>
      </c>
      <c r="C364" s="518" t="s">
        <v>765</v>
      </c>
      <c r="D364" s="513"/>
      <c r="E364" s="521"/>
      <c r="F364" s="509"/>
    </row>
    <row r="365" spans="1:6">
      <c r="A365" s="517"/>
      <c r="B365" s="520"/>
      <c r="C365" s="518"/>
      <c r="D365" s="513"/>
      <c r="E365" s="521"/>
      <c r="F365" s="509"/>
    </row>
    <row r="366" spans="1:6">
      <c r="A366" s="517"/>
      <c r="B366" s="519" t="s">
        <v>906</v>
      </c>
      <c r="C366" s="518"/>
      <c r="D366" s="513"/>
      <c r="E366" s="521"/>
      <c r="F366" s="509"/>
    </row>
    <row r="367" spans="1:6">
      <c r="A367" s="517"/>
      <c r="B367" s="520"/>
      <c r="C367" s="518"/>
      <c r="D367" s="513"/>
      <c r="E367" s="521"/>
      <c r="F367" s="509"/>
    </row>
    <row r="368" spans="1:6" ht="27">
      <c r="A368" s="517" t="s">
        <v>853</v>
      </c>
      <c r="B368" s="520" t="s">
        <v>905</v>
      </c>
      <c r="C368" s="518" t="s">
        <v>765</v>
      </c>
      <c r="D368" s="513"/>
      <c r="E368" s="521"/>
      <c r="F368" s="509"/>
    </row>
    <row r="369" spans="1:6">
      <c r="A369" s="517"/>
      <c r="B369" s="520"/>
      <c r="C369" s="518"/>
      <c r="D369" s="513"/>
      <c r="E369" s="521"/>
      <c r="F369" s="509"/>
    </row>
    <row r="370" spans="1:6" ht="27">
      <c r="A370" s="517" t="s">
        <v>785</v>
      </c>
      <c r="B370" s="520" t="s">
        <v>904</v>
      </c>
      <c r="C370" s="518" t="s">
        <v>765</v>
      </c>
      <c r="D370" s="513"/>
      <c r="E370" s="521"/>
      <c r="F370" s="509"/>
    </row>
    <row r="371" spans="1:6">
      <c r="A371" s="517"/>
      <c r="B371" s="520"/>
      <c r="C371" s="518"/>
      <c r="D371" s="513"/>
      <c r="E371" s="521"/>
      <c r="F371" s="509"/>
    </row>
    <row r="372" spans="1:6" ht="27">
      <c r="A372" s="517" t="s">
        <v>783</v>
      </c>
      <c r="B372" s="520" t="s">
        <v>903</v>
      </c>
      <c r="C372" s="518" t="s">
        <v>765</v>
      </c>
      <c r="D372" s="513"/>
      <c r="E372" s="521"/>
      <c r="F372" s="509"/>
    </row>
    <row r="373" spans="1:6">
      <c r="A373" s="517"/>
      <c r="B373" s="520"/>
      <c r="C373" s="518"/>
      <c r="D373" s="513"/>
      <c r="E373" s="521"/>
      <c r="F373" s="509"/>
    </row>
    <row r="374" spans="1:6" ht="27">
      <c r="A374" s="517" t="s">
        <v>781</v>
      </c>
      <c r="B374" s="520" t="s">
        <v>902</v>
      </c>
      <c r="C374" s="518" t="s">
        <v>765</v>
      </c>
      <c r="D374" s="513"/>
      <c r="E374" s="521"/>
      <c r="F374" s="509"/>
    </row>
    <row r="375" spans="1:6">
      <c r="A375" s="517"/>
      <c r="B375" s="520"/>
      <c r="C375" s="518"/>
      <c r="D375" s="513"/>
      <c r="E375" s="521"/>
      <c r="F375" s="509"/>
    </row>
    <row r="376" spans="1:6" ht="27">
      <c r="A376" s="517" t="s">
        <v>778</v>
      </c>
      <c r="B376" s="520" t="s">
        <v>901</v>
      </c>
      <c r="C376" s="518" t="s">
        <v>765</v>
      </c>
      <c r="D376" s="513"/>
      <c r="E376" s="521"/>
      <c r="F376" s="509"/>
    </row>
    <row r="377" spans="1:6">
      <c r="A377" s="517"/>
      <c r="B377" s="520"/>
      <c r="C377" s="518"/>
      <c r="D377" s="513"/>
      <c r="E377" s="521"/>
      <c r="F377" s="509"/>
    </row>
    <row r="378" spans="1:6" ht="27">
      <c r="A378" s="517" t="s">
        <v>846</v>
      </c>
      <c r="B378" s="520" t="s">
        <v>900</v>
      </c>
      <c r="C378" s="518" t="s">
        <v>765</v>
      </c>
      <c r="D378" s="513"/>
      <c r="E378" s="521"/>
      <c r="F378" s="509"/>
    </row>
    <row r="379" spans="1:6">
      <c r="A379" s="517"/>
      <c r="B379" s="520"/>
      <c r="C379" s="518"/>
      <c r="D379" s="513"/>
      <c r="E379" s="521"/>
      <c r="F379" s="509"/>
    </row>
    <row r="380" spans="1:6" ht="27">
      <c r="A380" s="517" t="s">
        <v>844</v>
      </c>
      <c r="B380" s="520" t="s">
        <v>899</v>
      </c>
      <c r="C380" s="518" t="s">
        <v>765</v>
      </c>
      <c r="D380" s="513"/>
      <c r="E380" s="521"/>
      <c r="F380" s="509"/>
    </row>
    <row r="381" spans="1:6">
      <c r="A381" s="517"/>
      <c r="B381" s="520"/>
      <c r="C381" s="518"/>
      <c r="D381" s="513"/>
      <c r="E381" s="521"/>
      <c r="F381" s="509"/>
    </row>
    <row r="382" spans="1:6" ht="27">
      <c r="A382" s="517" t="s">
        <v>842</v>
      </c>
      <c r="B382" s="520" t="s">
        <v>898</v>
      </c>
      <c r="C382" s="518" t="s">
        <v>765</v>
      </c>
      <c r="D382" s="513"/>
      <c r="E382" s="521"/>
      <c r="F382" s="509"/>
    </row>
    <row r="383" spans="1:6">
      <c r="A383" s="517"/>
      <c r="B383" s="520"/>
      <c r="C383" s="518"/>
      <c r="D383" s="513"/>
      <c r="E383" s="521"/>
      <c r="F383" s="509"/>
    </row>
    <row r="384" spans="1:6" ht="27">
      <c r="A384" s="517" t="s">
        <v>840</v>
      </c>
      <c r="B384" s="520" t="s">
        <v>897</v>
      </c>
      <c r="C384" s="518" t="s">
        <v>765</v>
      </c>
      <c r="D384" s="513"/>
      <c r="E384" s="521"/>
      <c r="F384" s="509"/>
    </row>
    <row r="385" spans="1:6">
      <c r="A385" s="517"/>
      <c r="B385" s="520"/>
      <c r="C385" s="518"/>
      <c r="D385" s="513"/>
      <c r="E385" s="521"/>
      <c r="F385" s="509"/>
    </row>
    <row r="386" spans="1:6" ht="27">
      <c r="A386" s="517" t="s">
        <v>838</v>
      </c>
      <c r="B386" s="520" t="s">
        <v>896</v>
      </c>
      <c r="C386" s="518" t="s">
        <v>765</v>
      </c>
      <c r="D386" s="513"/>
      <c r="E386" s="521"/>
      <c r="F386" s="509"/>
    </row>
    <row r="387" spans="1:6">
      <c r="A387" s="517"/>
      <c r="B387" s="520"/>
      <c r="C387" s="518"/>
      <c r="D387" s="513"/>
      <c r="E387" s="521"/>
      <c r="F387" s="509"/>
    </row>
    <row r="388" spans="1:6" ht="27">
      <c r="A388" s="517" t="s">
        <v>836</v>
      </c>
      <c r="B388" s="520" t="s">
        <v>895</v>
      </c>
      <c r="C388" s="518" t="s">
        <v>765</v>
      </c>
      <c r="D388" s="513"/>
      <c r="E388" s="521"/>
      <c r="F388" s="509"/>
    </row>
    <row r="389" spans="1:6">
      <c r="A389" s="517"/>
      <c r="B389" s="520"/>
      <c r="C389" s="518"/>
      <c r="D389" s="513"/>
      <c r="E389" s="521"/>
      <c r="F389" s="509"/>
    </row>
    <row r="390" spans="1:6">
      <c r="A390" s="517"/>
      <c r="B390" s="519" t="s">
        <v>894</v>
      </c>
      <c r="C390" s="518"/>
      <c r="D390" s="513"/>
      <c r="E390" s="521"/>
      <c r="F390" s="509"/>
    </row>
    <row r="391" spans="1:6">
      <c r="A391" s="517"/>
      <c r="B391" s="520"/>
      <c r="C391" s="518"/>
      <c r="D391" s="513"/>
      <c r="E391" s="521"/>
      <c r="F391" s="509"/>
    </row>
    <row r="392" spans="1:6" ht="27">
      <c r="A392" s="517" t="s">
        <v>834</v>
      </c>
      <c r="B392" s="520" t="s">
        <v>893</v>
      </c>
      <c r="C392" s="518" t="s">
        <v>765</v>
      </c>
      <c r="D392" s="513"/>
      <c r="E392" s="521"/>
      <c r="F392" s="509"/>
    </row>
    <row r="393" spans="1:6">
      <c r="A393" s="517"/>
      <c r="B393" s="520"/>
      <c r="C393" s="518"/>
      <c r="D393" s="513"/>
      <c r="E393" s="521"/>
      <c r="F393" s="509"/>
    </row>
    <row r="394" spans="1:6" ht="27">
      <c r="A394" s="517" t="s">
        <v>832</v>
      </c>
      <c r="B394" s="520" t="s">
        <v>892</v>
      </c>
      <c r="C394" s="518" t="s">
        <v>765</v>
      </c>
      <c r="D394" s="513"/>
      <c r="E394" s="521"/>
      <c r="F394" s="509"/>
    </row>
    <row r="395" spans="1:6">
      <c r="A395" s="517"/>
      <c r="B395" s="520"/>
      <c r="C395" s="518"/>
      <c r="D395" s="513"/>
      <c r="E395" s="521"/>
      <c r="F395" s="509"/>
    </row>
    <row r="396" spans="1:6" ht="27">
      <c r="A396" s="517" t="s">
        <v>5</v>
      </c>
      <c r="B396" s="520" t="s">
        <v>891</v>
      </c>
      <c r="C396" s="518" t="s">
        <v>765</v>
      </c>
      <c r="D396" s="513"/>
      <c r="E396" s="521"/>
      <c r="F396" s="509"/>
    </row>
    <row r="397" spans="1:6">
      <c r="A397" s="517"/>
      <c r="B397" s="520"/>
      <c r="C397" s="518"/>
      <c r="D397" s="513"/>
      <c r="E397" s="521"/>
      <c r="F397" s="509"/>
    </row>
    <row r="398" spans="1:6">
      <c r="A398" s="517"/>
      <c r="B398" s="520"/>
      <c r="C398" s="518"/>
      <c r="D398" s="513"/>
      <c r="E398" s="521"/>
      <c r="F398" s="509"/>
    </row>
    <row r="399" spans="1:6">
      <c r="A399" s="517"/>
      <c r="B399" s="520"/>
      <c r="C399" s="518"/>
      <c r="D399" s="513"/>
      <c r="E399" s="521"/>
      <c r="F399" s="509"/>
    </row>
    <row r="400" spans="1:6">
      <c r="A400" s="517"/>
      <c r="B400" s="520"/>
      <c r="C400" s="518"/>
      <c r="D400" s="513"/>
      <c r="E400" s="521"/>
      <c r="F400" s="509"/>
    </row>
    <row r="401" spans="1:6">
      <c r="A401" s="517"/>
      <c r="B401" s="520"/>
      <c r="C401" s="559"/>
      <c r="D401" s="513"/>
      <c r="E401" s="521"/>
      <c r="F401" s="509"/>
    </row>
    <row r="402" spans="1:6" ht="25.2" customHeight="1" thickBot="1">
      <c r="A402" s="525"/>
      <c r="B402" s="526" t="s">
        <v>776</v>
      </c>
      <c r="C402" s="555"/>
      <c r="D402" s="555"/>
      <c r="E402" s="556"/>
      <c r="F402" s="557"/>
    </row>
    <row r="403" spans="1:6" ht="15" thickTop="1">
      <c r="A403" s="530"/>
      <c r="B403" s="531"/>
      <c r="C403" s="546"/>
      <c r="D403" s="533"/>
      <c r="E403" s="534"/>
      <c r="F403" s="548"/>
    </row>
    <row r="404" spans="1:6">
      <c r="A404" s="536"/>
      <c r="B404" s="537" t="s">
        <v>775</v>
      </c>
      <c r="C404" s="549"/>
      <c r="D404" s="539"/>
      <c r="E404" s="540"/>
      <c r="F404" s="551"/>
    </row>
    <row r="405" spans="1:6">
      <c r="A405" s="517"/>
      <c r="B405" s="520"/>
      <c r="C405" s="552"/>
      <c r="D405" s="513"/>
      <c r="E405" s="521"/>
      <c r="F405" s="509"/>
    </row>
    <row r="406" spans="1:6" ht="27">
      <c r="A406" s="517" t="s">
        <v>770</v>
      </c>
      <c r="B406" s="520" t="s">
        <v>890</v>
      </c>
      <c r="C406" s="518" t="s">
        <v>765</v>
      </c>
      <c r="D406" s="513"/>
      <c r="E406" s="521"/>
      <c r="F406" s="509"/>
    </row>
    <row r="407" spans="1:6">
      <c r="A407" s="517"/>
      <c r="B407" s="520"/>
      <c r="C407" s="518"/>
      <c r="D407" s="513"/>
      <c r="E407" s="521"/>
      <c r="F407" s="509"/>
    </row>
    <row r="408" spans="1:6" ht="27">
      <c r="A408" s="517" t="s">
        <v>767</v>
      </c>
      <c r="B408" s="520" t="s">
        <v>889</v>
      </c>
      <c r="C408" s="518" t="s">
        <v>765</v>
      </c>
      <c r="D408" s="513"/>
      <c r="E408" s="521"/>
      <c r="F408" s="509"/>
    </row>
    <row r="409" spans="1:6">
      <c r="A409" s="517"/>
      <c r="B409" s="520"/>
      <c r="C409" s="518"/>
      <c r="D409" s="513"/>
      <c r="E409" s="521"/>
      <c r="F409" s="509"/>
    </row>
    <row r="410" spans="1:6">
      <c r="A410" s="517"/>
      <c r="B410" s="519" t="s">
        <v>888</v>
      </c>
      <c r="C410" s="518"/>
      <c r="D410" s="513"/>
      <c r="E410" s="521"/>
      <c r="F410" s="509"/>
    </row>
    <row r="411" spans="1:6">
      <c r="A411" s="517"/>
      <c r="B411" s="520"/>
      <c r="C411" s="518"/>
      <c r="D411" s="513"/>
      <c r="E411" s="521"/>
      <c r="F411" s="509"/>
    </row>
    <row r="412" spans="1:6" ht="27">
      <c r="A412" s="517" t="s">
        <v>791</v>
      </c>
      <c r="B412" s="520" t="s">
        <v>887</v>
      </c>
      <c r="C412" s="518" t="s">
        <v>765</v>
      </c>
      <c r="D412" s="513"/>
      <c r="E412" s="521"/>
      <c r="F412" s="509"/>
    </row>
    <row r="413" spans="1:6">
      <c r="A413" s="517"/>
      <c r="B413" s="520"/>
      <c r="C413" s="518"/>
      <c r="D413" s="513"/>
      <c r="E413" s="521"/>
      <c r="F413" s="509"/>
    </row>
    <row r="414" spans="1:6" ht="27">
      <c r="A414" s="517" t="s">
        <v>789</v>
      </c>
      <c r="B414" s="520" t="s">
        <v>886</v>
      </c>
      <c r="C414" s="518" t="s">
        <v>765</v>
      </c>
      <c r="D414" s="513"/>
      <c r="E414" s="521"/>
      <c r="F414" s="509"/>
    </row>
    <row r="415" spans="1:6">
      <c r="A415" s="517"/>
      <c r="B415" s="520"/>
      <c r="C415" s="518"/>
      <c r="D415" s="513"/>
      <c r="E415" s="521"/>
      <c r="F415" s="509"/>
    </row>
    <row r="416" spans="1:6" ht="27">
      <c r="A416" s="517" t="s">
        <v>787</v>
      </c>
      <c r="B416" s="520" t="s">
        <v>885</v>
      </c>
      <c r="C416" s="518" t="s">
        <v>765</v>
      </c>
      <c r="D416" s="513"/>
      <c r="E416" s="521"/>
      <c r="F416" s="509"/>
    </row>
    <row r="417" spans="1:6">
      <c r="A417" s="517"/>
      <c r="B417" s="520"/>
      <c r="C417" s="518"/>
      <c r="D417" s="513"/>
      <c r="E417" s="521"/>
      <c r="F417" s="509"/>
    </row>
    <row r="418" spans="1:6" ht="27">
      <c r="A418" s="517" t="s">
        <v>884</v>
      </c>
      <c r="B418" s="520" t="s">
        <v>883</v>
      </c>
      <c r="C418" s="518" t="s">
        <v>765</v>
      </c>
      <c r="D418" s="513"/>
      <c r="E418" s="521"/>
      <c r="F418" s="509"/>
    </row>
    <row r="419" spans="1:6">
      <c r="A419" s="517"/>
      <c r="B419" s="520"/>
      <c r="C419" s="518"/>
      <c r="D419" s="513"/>
      <c r="E419" s="521"/>
      <c r="F419" s="509"/>
    </row>
    <row r="420" spans="1:6">
      <c r="A420" s="517"/>
      <c r="B420" s="519" t="s">
        <v>882</v>
      </c>
      <c r="C420" s="518"/>
      <c r="D420" s="513"/>
      <c r="E420" s="521"/>
      <c r="F420" s="509"/>
    </row>
    <row r="421" spans="1:6">
      <c r="A421" s="517"/>
      <c r="B421" s="520"/>
      <c r="C421" s="518"/>
      <c r="D421" s="513"/>
      <c r="E421" s="521"/>
      <c r="F421" s="509"/>
    </row>
    <row r="422" spans="1:6" ht="27">
      <c r="A422" s="517" t="s">
        <v>881</v>
      </c>
      <c r="B422" s="520" t="s">
        <v>880</v>
      </c>
      <c r="C422" s="518" t="s">
        <v>765</v>
      </c>
      <c r="D422" s="513"/>
      <c r="E422" s="521"/>
      <c r="F422" s="509"/>
    </row>
    <row r="423" spans="1:6">
      <c r="A423" s="517"/>
      <c r="B423" s="520"/>
      <c r="C423" s="518"/>
      <c r="D423" s="513"/>
      <c r="E423" s="521"/>
      <c r="F423" s="509"/>
    </row>
    <row r="424" spans="1:6" ht="27">
      <c r="A424" s="517" t="s">
        <v>879</v>
      </c>
      <c r="B424" s="520" t="s">
        <v>878</v>
      </c>
      <c r="C424" s="518" t="s">
        <v>765</v>
      </c>
      <c r="D424" s="513"/>
      <c r="E424" s="521"/>
      <c r="F424" s="509"/>
    </row>
    <row r="425" spans="1:6">
      <c r="A425" s="517"/>
      <c r="B425" s="520"/>
      <c r="C425" s="518"/>
      <c r="D425" s="513"/>
      <c r="E425" s="521"/>
      <c r="F425" s="509"/>
    </row>
    <row r="426" spans="1:6" ht="27">
      <c r="A426" s="517" t="s">
        <v>877</v>
      </c>
      <c r="B426" s="520" t="s">
        <v>876</v>
      </c>
      <c r="C426" s="518" t="s">
        <v>765</v>
      </c>
      <c r="D426" s="513"/>
      <c r="E426" s="521"/>
      <c r="F426" s="509"/>
    </row>
    <row r="427" spans="1:6">
      <c r="A427" s="517"/>
      <c r="B427" s="520"/>
      <c r="C427" s="518"/>
      <c r="D427" s="513"/>
      <c r="E427" s="521"/>
      <c r="F427" s="509"/>
    </row>
    <row r="428" spans="1:6" ht="27">
      <c r="A428" s="517" t="s">
        <v>875</v>
      </c>
      <c r="B428" s="520" t="s">
        <v>874</v>
      </c>
      <c r="C428" s="518" t="s">
        <v>765</v>
      </c>
      <c r="D428" s="513"/>
      <c r="E428" s="521"/>
      <c r="F428" s="509"/>
    </row>
    <row r="429" spans="1:6">
      <c r="A429" s="517"/>
      <c r="B429" s="520"/>
      <c r="C429" s="518"/>
      <c r="D429" s="513"/>
      <c r="E429" s="521"/>
      <c r="F429" s="509"/>
    </row>
    <row r="430" spans="1:6" ht="27">
      <c r="A430" s="517" t="s">
        <v>873</v>
      </c>
      <c r="B430" s="520" t="s">
        <v>872</v>
      </c>
      <c r="C430" s="518" t="s">
        <v>765</v>
      </c>
      <c r="D430" s="513"/>
      <c r="E430" s="521"/>
      <c r="F430" s="509"/>
    </row>
    <row r="431" spans="1:6">
      <c r="A431" s="517"/>
      <c r="B431" s="520"/>
      <c r="C431" s="518"/>
      <c r="D431" s="513"/>
      <c r="E431" s="521"/>
      <c r="F431" s="509"/>
    </row>
    <row r="432" spans="1:6" ht="27">
      <c r="A432" s="517" t="s">
        <v>871</v>
      </c>
      <c r="B432" s="520" t="s">
        <v>870</v>
      </c>
      <c r="C432" s="518" t="s">
        <v>765</v>
      </c>
      <c r="D432" s="513"/>
      <c r="E432" s="521"/>
      <c r="F432" s="509"/>
    </row>
    <row r="433" spans="1:6">
      <c r="A433" s="517"/>
      <c r="B433" s="520"/>
      <c r="C433" s="518"/>
      <c r="D433" s="513"/>
      <c r="E433" s="521"/>
      <c r="F433" s="509"/>
    </row>
    <row r="434" spans="1:6">
      <c r="A434" s="517"/>
      <c r="B434" s="519" t="s">
        <v>869</v>
      </c>
      <c r="C434" s="518"/>
      <c r="D434" s="513"/>
      <c r="E434" s="521"/>
      <c r="F434" s="509"/>
    </row>
    <row r="435" spans="1:6">
      <c r="A435" s="517"/>
      <c r="B435" s="520"/>
      <c r="C435" s="518"/>
      <c r="D435" s="513"/>
      <c r="E435" s="521"/>
      <c r="F435" s="509"/>
    </row>
    <row r="436" spans="1:6" ht="27">
      <c r="A436" s="517" t="s">
        <v>840</v>
      </c>
      <c r="B436" s="520" t="s">
        <v>868</v>
      </c>
      <c r="C436" s="518" t="s">
        <v>765</v>
      </c>
      <c r="D436" s="513"/>
      <c r="E436" s="521"/>
      <c r="F436" s="509"/>
    </row>
    <row r="437" spans="1:6">
      <c r="A437" s="517"/>
      <c r="B437" s="520"/>
      <c r="C437" s="518"/>
      <c r="D437" s="513"/>
      <c r="E437" s="521"/>
      <c r="F437" s="509"/>
    </row>
    <row r="438" spans="1:6" ht="27">
      <c r="A438" s="517" t="s">
        <v>838</v>
      </c>
      <c r="B438" s="520" t="s">
        <v>867</v>
      </c>
      <c r="C438" s="518" t="s">
        <v>765</v>
      </c>
      <c r="D438" s="513"/>
      <c r="E438" s="521"/>
      <c r="F438" s="509"/>
    </row>
    <row r="439" spans="1:6">
      <c r="A439" s="517"/>
      <c r="B439" s="520"/>
      <c r="C439" s="518"/>
      <c r="D439" s="513"/>
      <c r="E439" s="521"/>
      <c r="F439" s="509"/>
    </row>
    <row r="440" spans="1:6" ht="27">
      <c r="A440" s="517" t="s">
        <v>836</v>
      </c>
      <c r="B440" s="520" t="s">
        <v>866</v>
      </c>
      <c r="C440" s="518" t="s">
        <v>765</v>
      </c>
      <c r="D440" s="513"/>
      <c r="E440" s="521"/>
      <c r="F440" s="509"/>
    </row>
    <row r="441" spans="1:6">
      <c r="A441" s="517"/>
      <c r="B441" s="520"/>
      <c r="C441" s="518"/>
      <c r="D441" s="513"/>
      <c r="E441" s="521"/>
      <c r="F441" s="509"/>
    </row>
    <row r="442" spans="1:6" ht="27">
      <c r="A442" s="517" t="s">
        <v>834</v>
      </c>
      <c r="B442" s="520" t="s">
        <v>865</v>
      </c>
      <c r="C442" s="518" t="s">
        <v>765</v>
      </c>
      <c r="D442" s="513"/>
      <c r="E442" s="521"/>
      <c r="F442" s="509"/>
    </row>
    <row r="443" spans="1:6">
      <c r="A443" s="517"/>
      <c r="B443" s="520"/>
      <c r="C443" s="518"/>
      <c r="D443" s="513"/>
      <c r="E443" s="521"/>
      <c r="F443" s="509"/>
    </row>
    <row r="444" spans="1:6" ht="27">
      <c r="A444" s="517" t="s">
        <v>832</v>
      </c>
      <c r="B444" s="520" t="s">
        <v>864</v>
      </c>
      <c r="C444" s="518" t="s">
        <v>765</v>
      </c>
      <c r="D444" s="513"/>
      <c r="E444" s="521"/>
      <c r="F444" s="509"/>
    </row>
    <row r="445" spans="1:6">
      <c r="A445" s="517"/>
      <c r="B445" s="520"/>
      <c r="C445" s="518"/>
      <c r="D445" s="513"/>
      <c r="E445" s="521"/>
      <c r="F445" s="509"/>
    </row>
    <row r="446" spans="1:6">
      <c r="A446" s="517"/>
      <c r="B446" s="519" t="s">
        <v>863</v>
      </c>
      <c r="C446" s="518"/>
      <c r="D446" s="513"/>
      <c r="E446" s="521"/>
      <c r="F446" s="509"/>
    </row>
    <row r="447" spans="1:6">
      <c r="A447" s="517"/>
      <c r="B447" s="520"/>
      <c r="C447" s="518"/>
      <c r="D447" s="513"/>
      <c r="E447" s="521"/>
      <c r="F447" s="509"/>
    </row>
    <row r="448" spans="1:6" ht="27">
      <c r="A448" s="517" t="s">
        <v>5</v>
      </c>
      <c r="B448" s="520" t="s">
        <v>862</v>
      </c>
      <c r="C448" s="518" t="s">
        <v>765</v>
      </c>
      <c r="D448" s="513"/>
      <c r="E448" s="521"/>
      <c r="F448" s="509"/>
    </row>
    <row r="449" spans="1:6">
      <c r="A449" s="517"/>
      <c r="B449" s="520"/>
      <c r="C449" s="518"/>
      <c r="D449" s="513"/>
      <c r="E449" s="521"/>
      <c r="F449" s="509"/>
    </row>
    <row r="450" spans="1:6">
      <c r="A450" s="517"/>
      <c r="B450" s="520"/>
      <c r="C450" s="559"/>
      <c r="D450" s="513"/>
      <c r="E450" s="521"/>
      <c r="F450" s="509"/>
    </row>
    <row r="451" spans="1:6" ht="25.2" customHeight="1" thickBot="1">
      <c r="A451" s="525"/>
      <c r="B451" s="526" t="s">
        <v>776</v>
      </c>
      <c r="C451" s="555"/>
      <c r="D451" s="555"/>
      <c r="E451" s="556"/>
      <c r="F451" s="557"/>
    </row>
    <row r="452" spans="1:6" ht="15" thickTop="1">
      <c r="A452" s="530"/>
      <c r="B452" s="531"/>
      <c r="C452" s="546"/>
      <c r="D452" s="533"/>
      <c r="E452" s="534"/>
      <c r="F452" s="548"/>
    </row>
    <row r="453" spans="1:6">
      <c r="A453" s="536"/>
      <c r="B453" s="537" t="s">
        <v>775</v>
      </c>
      <c r="C453" s="549"/>
      <c r="D453" s="539"/>
      <c r="E453" s="540"/>
      <c r="F453" s="551"/>
    </row>
    <row r="454" spans="1:6">
      <c r="A454" s="517"/>
      <c r="B454" s="520"/>
      <c r="C454" s="552"/>
      <c r="D454" s="513"/>
      <c r="E454" s="521"/>
      <c r="F454" s="509"/>
    </row>
    <row r="455" spans="1:6">
      <c r="A455" s="517"/>
      <c r="B455" s="519" t="s">
        <v>861</v>
      </c>
      <c r="C455" s="518"/>
      <c r="D455" s="513"/>
      <c r="E455" s="521"/>
      <c r="F455" s="509"/>
    </row>
    <row r="456" spans="1:6">
      <c r="A456" s="517"/>
      <c r="B456" s="520"/>
      <c r="C456" s="518"/>
      <c r="D456" s="513"/>
      <c r="E456" s="521"/>
      <c r="F456" s="509"/>
    </row>
    <row r="457" spans="1:6" ht="27">
      <c r="A457" s="517" t="s">
        <v>829</v>
      </c>
      <c r="B457" s="520" t="s">
        <v>860</v>
      </c>
      <c r="C457" s="518" t="s">
        <v>765</v>
      </c>
      <c r="D457" s="513"/>
      <c r="E457" s="521"/>
      <c r="F457" s="509"/>
    </row>
    <row r="458" spans="1:6">
      <c r="A458" s="517"/>
      <c r="B458" s="520"/>
      <c r="C458" s="518"/>
      <c r="D458" s="513"/>
      <c r="E458" s="521"/>
      <c r="F458" s="509"/>
    </row>
    <row r="459" spans="1:6" ht="27">
      <c r="A459" s="517" t="s">
        <v>826</v>
      </c>
      <c r="B459" s="520" t="s">
        <v>859</v>
      </c>
      <c r="C459" s="518" t="s">
        <v>765</v>
      </c>
      <c r="D459" s="513"/>
      <c r="E459" s="521"/>
      <c r="F459" s="509"/>
    </row>
    <row r="460" spans="1:6">
      <c r="A460" s="517"/>
      <c r="B460" s="520"/>
      <c r="C460" s="518"/>
      <c r="D460" s="513"/>
      <c r="E460" s="521"/>
      <c r="F460" s="509"/>
    </row>
    <row r="461" spans="1:6" ht="27">
      <c r="A461" s="517" t="s">
        <v>858</v>
      </c>
      <c r="B461" s="520" t="s">
        <v>857</v>
      </c>
      <c r="C461" s="518" t="s">
        <v>765</v>
      </c>
      <c r="D461" s="513"/>
      <c r="E461" s="521"/>
      <c r="F461" s="509"/>
    </row>
    <row r="462" spans="1:6">
      <c r="A462" s="517"/>
      <c r="B462" s="520"/>
      <c r="C462" s="518"/>
      <c r="D462" s="513"/>
      <c r="E462" s="521"/>
      <c r="F462" s="509"/>
    </row>
    <row r="463" spans="1:6">
      <c r="A463" s="517"/>
      <c r="B463" s="519" t="s">
        <v>856</v>
      </c>
      <c r="C463" s="518"/>
      <c r="D463" s="513"/>
      <c r="E463" s="521"/>
      <c r="F463" s="509"/>
    </row>
    <row r="464" spans="1:6">
      <c r="A464" s="517"/>
      <c r="B464" s="520"/>
      <c r="C464" s="518"/>
      <c r="D464" s="513"/>
      <c r="E464" s="521"/>
      <c r="F464" s="509"/>
    </row>
    <row r="465" spans="1:6" ht="27">
      <c r="A465" s="517" t="s">
        <v>855</v>
      </c>
      <c r="B465" s="520" t="s">
        <v>854</v>
      </c>
      <c r="C465" s="518" t="s">
        <v>765</v>
      </c>
      <c r="D465" s="513"/>
      <c r="E465" s="521"/>
      <c r="F465" s="509"/>
    </row>
    <row r="466" spans="1:6">
      <c r="A466" s="517"/>
      <c r="B466" s="520"/>
      <c r="C466" s="518"/>
      <c r="D466" s="513"/>
      <c r="E466" s="521"/>
      <c r="F466" s="509"/>
    </row>
    <row r="467" spans="1:6" ht="27">
      <c r="A467" s="517" t="s">
        <v>853</v>
      </c>
      <c r="B467" s="520" t="s">
        <v>852</v>
      </c>
      <c r="C467" s="518" t="s">
        <v>765</v>
      </c>
      <c r="D467" s="513"/>
      <c r="E467" s="521"/>
      <c r="F467" s="509"/>
    </row>
    <row r="468" spans="1:6">
      <c r="A468" s="517"/>
      <c r="B468" s="520"/>
      <c r="C468" s="518"/>
      <c r="D468" s="513"/>
      <c r="E468" s="521"/>
      <c r="F468" s="509"/>
    </row>
    <row r="469" spans="1:6" ht="53.4">
      <c r="A469" s="517" t="s">
        <v>785</v>
      </c>
      <c r="B469" s="520" t="s">
        <v>851</v>
      </c>
      <c r="C469" s="518" t="s">
        <v>765</v>
      </c>
      <c r="D469" s="513"/>
      <c r="E469" s="521"/>
      <c r="F469" s="509"/>
    </row>
    <row r="470" spans="1:6">
      <c r="A470" s="517"/>
      <c r="B470" s="520"/>
      <c r="C470" s="518"/>
      <c r="D470" s="513"/>
      <c r="E470" s="521"/>
      <c r="F470" s="509"/>
    </row>
    <row r="471" spans="1:6" ht="27">
      <c r="A471" s="517" t="s">
        <v>783</v>
      </c>
      <c r="B471" s="520" t="s">
        <v>850</v>
      </c>
      <c r="C471" s="518" t="s">
        <v>765</v>
      </c>
      <c r="D471" s="513"/>
      <c r="E471" s="521"/>
      <c r="F471" s="509"/>
    </row>
    <row r="472" spans="1:6">
      <c r="A472" s="517"/>
      <c r="B472" s="520"/>
      <c r="C472" s="518"/>
      <c r="D472" s="513"/>
      <c r="E472" s="521"/>
      <c r="F472" s="509"/>
    </row>
    <row r="473" spans="1:6">
      <c r="A473" s="517"/>
      <c r="B473" s="519" t="s">
        <v>849</v>
      </c>
      <c r="C473" s="518"/>
      <c r="D473" s="513"/>
      <c r="E473" s="521"/>
      <c r="F473" s="509"/>
    </row>
    <row r="474" spans="1:6">
      <c r="A474" s="517"/>
      <c r="B474" s="520"/>
      <c r="C474" s="518"/>
      <c r="D474" s="513"/>
      <c r="E474" s="521"/>
      <c r="F474" s="509"/>
    </row>
    <row r="475" spans="1:6" ht="27">
      <c r="A475" s="517" t="s">
        <v>781</v>
      </c>
      <c r="B475" s="520" t="s">
        <v>848</v>
      </c>
      <c r="C475" s="518" t="s">
        <v>765</v>
      </c>
      <c r="D475" s="513"/>
      <c r="E475" s="521"/>
      <c r="F475" s="509"/>
    </row>
    <row r="476" spans="1:6">
      <c r="A476" s="517"/>
      <c r="B476" s="520"/>
      <c r="C476" s="518"/>
      <c r="D476" s="513"/>
      <c r="E476" s="521"/>
      <c r="F476" s="509"/>
    </row>
    <row r="477" spans="1:6" ht="27">
      <c r="A477" s="517" t="s">
        <v>778</v>
      </c>
      <c r="B477" s="520" t="s">
        <v>847</v>
      </c>
      <c r="C477" s="518" t="s">
        <v>765</v>
      </c>
      <c r="D477" s="513"/>
      <c r="E477" s="521"/>
      <c r="F477" s="509"/>
    </row>
    <row r="478" spans="1:6">
      <c r="A478" s="517"/>
      <c r="B478" s="520"/>
      <c r="C478" s="518"/>
      <c r="D478" s="513"/>
      <c r="E478" s="521"/>
      <c r="F478" s="509"/>
    </row>
    <row r="479" spans="1:6" ht="27">
      <c r="A479" s="517" t="s">
        <v>846</v>
      </c>
      <c r="B479" s="520" t="s">
        <v>845</v>
      </c>
      <c r="C479" s="518" t="s">
        <v>765</v>
      </c>
      <c r="D479" s="513"/>
      <c r="E479" s="521"/>
      <c r="F479" s="509"/>
    </row>
    <row r="480" spans="1:6">
      <c r="A480" s="517"/>
      <c r="B480" s="520"/>
      <c r="C480" s="518"/>
      <c r="D480" s="513"/>
      <c r="E480" s="521"/>
      <c r="F480" s="509"/>
    </row>
    <row r="481" spans="1:6" ht="27">
      <c r="A481" s="517" t="s">
        <v>844</v>
      </c>
      <c r="B481" s="520" t="s">
        <v>843</v>
      </c>
      <c r="C481" s="518" t="s">
        <v>765</v>
      </c>
      <c r="D481" s="513"/>
      <c r="E481" s="521"/>
      <c r="F481" s="509"/>
    </row>
    <row r="482" spans="1:6">
      <c r="A482" s="517"/>
      <c r="B482" s="520"/>
      <c r="C482" s="518"/>
      <c r="D482" s="513"/>
      <c r="E482" s="521"/>
      <c r="F482" s="509"/>
    </row>
    <row r="483" spans="1:6" ht="27">
      <c r="A483" s="517" t="s">
        <v>842</v>
      </c>
      <c r="B483" s="520" t="s">
        <v>841</v>
      </c>
      <c r="C483" s="518" t="s">
        <v>765</v>
      </c>
      <c r="D483" s="513"/>
      <c r="E483" s="521"/>
      <c r="F483" s="509"/>
    </row>
    <row r="484" spans="1:6">
      <c r="A484" s="517"/>
      <c r="B484" s="520"/>
      <c r="C484" s="518"/>
      <c r="D484" s="513"/>
      <c r="E484" s="521"/>
      <c r="F484" s="509"/>
    </row>
    <row r="485" spans="1:6" ht="27">
      <c r="A485" s="517" t="s">
        <v>840</v>
      </c>
      <c r="B485" s="520" t="s">
        <v>839</v>
      </c>
      <c r="C485" s="518" t="s">
        <v>765</v>
      </c>
      <c r="D485" s="513"/>
      <c r="E485" s="521"/>
      <c r="F485" s="509"/>
    </row>
    <row r="486" spans="1:6">
      <c r="A486" s="517"/>
      <c r="B486" s="520"/>
      <c r="C486" s="518"/>
      <c r="D486" s="513"/>
      <c r="E486" s="521"/>
      <c r="F486" s="509"/>
    </row>
    <row r="487" spans="1:6" ht="27">
      <c r="A487" s="517" t="s">
        <v>838</v>
      </c>
      <c r="B487" s="520" t="s">
        <v>837</v>
      </c>
      <c r="C487" s="518" t="s">
        <v>765</v>
      </c>
      <c r="D487" s="513"/>
      <c r="E487" s="521"/>
      <c r="F487" s="509"/>
    </row>
    <row r="488" spans="1:6">
      <c r="A488" s="517"/>
      <c r="B488" s="520"/>
      <c r="C488" s="518"/>
      <c r="D488" s="513"/>
      <c r="E488" s="521"/>
      <c r="F488" s="509"/>
    </row>
    <row r="489" spans="1:6" ht="27">
      <c r="A489" s="517" t="s">
        <v>836</v>
      </c>
      <c r="B489" s="520" t="s">
        <v>835</v>
      </c>
      <c r="C489" s="518" t="s">
        <v>765</v>
      </c>
      <c r="D489" s="513"/>
      <c r="E489" s="521"/>
      <c r="F489" s="509"/>
    </row>
    <row r="490" spans="1:6">
      <c r="A490" s="517"/>
      <c r="B490" s="520"/>
      <c r="C490" s="518"/>
      <c r="D490" s="513"/>
      <c r="E490" s="521"/>
      <c r="F490" s="509"/>
    </row>
    <row r="491" spans="1:6" ht="27">
      <c r="A491" s="517" t="s">
        <v>834</v>
      </c>
      <c r="B491" s="520" t="s">
        <v>833</v>
      </c>
      <c r="C491" s="518" t="s">
        <v>765</v>
      </c>
      <c r="D491" s="513"/>
      <c r="E491" s="521"/>
      <c r="F491" s="509"/>
    </row>
    <row r="492" spans="1:6">
      <c r="A492" s="517"/>
      <c r="B492" s="520"/>
      <c r="C492" s="518"/>
      <c r="D492" s="513"/>
      <c r="E492" s="521"/>
      <c r="F492" s="509"/>
    </row>
    <row r="493" spans="1:6" ht="27">
      <c r="A493" s="517" t="s">
        <v>832</v>
      </c>
      <c r="B493" s="520" t="s">
        <v>831</v>
      </c>
      <c r="C493" s="518" t="s">
        <v>765</v>
      </c>
      <c r="D493" s="513"/>
      <c r="E493" s="521"/>
      <c r="F493" s="509"/>
    </row>
    <row r="494" spans="1:6">
      <c r="A494" s="517"/>
      <c r="B494" s="520"/>
      <c r="C494" s="518"/>
      <c r="D494" s="513"/>
      <c r="E494" s="521"/>
      <c r="F494" s="509"/>
    </row>
    <row r="495" spans="1:6" ht="27">
      <c r="A495" s="517" t="s">
        <v>5</v>
      </c>
      <c r="B495" s="520" t="s">
        <v>830</v>
      </c>
      <c r="C495" s="559" t="s">
        <v>765</v>
      </c>
      <c r="D495" s="513"/>
      <c r="E495" s="521"/>
      <c r="F495" s="509"/>
    </row>
    <row r="496" spans="1:6" ht="25.2" customHeight="1" thickBot="1">
      <c r="A496" s="525"/>
      <c r="B496" s="526" t="s">
        <v>776</v>
      </c>
      <c r="C496" s="555"/>
      <c r="D496" s="555"/>
      <c r="E496" s="556"/>
      <c r="F496" s="557"/>
    </row>
    <row r="497" spans="1:6" ht="15" thickTop="1">
      <c r="A497" s="530"/>
      <c r="B497" s="531"/>
      <c r="C497" s="546"/>
      <c r="D497" s="533"/>
      <c r="E497" s="534"/>
      <c r="F497" s="548"/>
    </row>
    <row r="498" spans="1:6">
      <c r="A498" s="536"/>
      <c r="B498" s="537" t="s">
        <v>775</v>
      </c>
      <c r="C498" s="549"/>
      <c r="D498" s="539"/>
      <c r="E498" s="540"/>
      <c r="F498" s="551"/>
    </row>
    <row r="499" spans="1:6">
      <c r="A499" s="517"/>
      <c r="B499" s="520"/>
      <c r="C499" s="552"/>
      <c r="D499" s="513"/>
      <c r="E499" s="521"/>
      <c r="F499" s="509"/>
    </row>
    <row r="500" spans="1:6" ht="27">
      <c r="A500" s="517" t="s">
        <v>829</v>
      </c>
      <c r="B500" s="520" t="s">
        <v>828</v>
      </c>
      <c r="C500" s="518" t="s">
        <v>765</v>
      </c>
      <c r="D500" s="513"/>
      <c r="E500" s="521"/>
      <c r="F500" s="509"/>
    </row>
    <row r="501" spans="1:6">
      <c r="A501" s="517"/>
      <c r="B501" s="520"/>
      <c r="C501" s="518"/>
      <c r="D501" s="513"/>
      <c r="E501" s="521"/>
      <c r="F501" s="509"/>
    </row>
    <row r="502" spans="1:6">
      <c r="A502" s="517"/>
      <c r="B502" s="519" t="s">
        <v>827</v>
      </c>
      <c r="C502" s="518"/>
      <c r="D502" s="513"/>
      <c r="E502" s="521"/>
      <c r="F502" s="509"/>
    </row>
    <row r="503" spans="1:6">
      <c r="A503" s="517"/>
      <c r="B503" s="520"/>
      <c r="C503" s="518"/>
      <c r="D503" s="513"/>
      <c r="E503" s="521"/>
      <c r="F503" s="509"/>
    </row>
    <row r="504" spans="1:6" ht="27">
      <c r="A504" s="517" t="s">
        <v>826</v>
      </c>
      <c r="B504" s="520" t="s">
        <v>825</v>
      </c>
      <c r="C504" s="518" t="s">
        <v>765</v>
      </c>
      <c r="D504" s="513"/>
      <c r="E504" s="521"/>
      <c r="F504" s="509"/>
    </row>
    <row r="505" spans="1:6">
      <c r="A505" s="517"/>
      <c r="B505" s="520"/>
      <c r="C505" s="518"/>
      <c r="D505" s="513"/>
      <c r="E505" s="521"/>
      <c r="F505" s="509"/>
    </row>
    <row r="506" spans="1:6" ht="53.4">
      <c r="A506" s="517"/>
      <c r="B506" s="520" t="s">
        <v>824</v>
      </c>
      <c r="C506" s="518"/>
      <c r="D506" s="513"/>
      <c r="E506" s="521"/>
      <c r="F506" s="509"/>
    </row>
    <row r="507" spans="1:6">
      <c r="A507" s="517"/>
      <c r="B507" s="520"/>
      <c r="C507" s="518"/>
      <c r="D507" s="513"/>
      <c r="E507" s="521"/>
      <c r="F507" s="509"/>
    </row>
    <row r="508" spans="1:6" ht="66.599999999999994">
      <c r="A508" s="517"/>
      <c r="B508" s="520" t="s">
        <v>823</v>
      </c>
      <c r="C508" s="518"/>
      <c r="D508" s="513"/>
      <c r="E508" s="521"/>
      <c r="F508" s="509"/>
    </row>
    <row r="509" spans="1:6">
      <c r="A509" s="517"/>
      <c r="B509" s="520"/>
      <c r="C509" s="518"/>
      <c r="D509" s="513"/>
      <c r="E509" s="521"/>
      <c r="F509" s="509"/>
    </row>
    <row r="510" spans="1:6" ht="27">
      <c r="A510" s="517"/>
      <c r="B510" s="520" t="s">
        <v>822</v>
      </c>
      <c r="C510" s="518"/>
      <c r="D510" s="513"/>
      <c r="E510" s="521"/>
      <c r="F510" s="509"/>
    </row>
    <row r="511" spans="1:6">
      <c r="A511" s="517"/>
      <c r="B511" s="520"/>
      <c r="C511" s="518"/>
      <c r="D511" s="513"/>
      <c r="E511" s="521"/>
      <c r="F511" s="509"/>
    </row>
    <row r="512" spans="1:6" ht="27">
      <c r="A512" s="517"/>
      <c r="B512" s="520" t="s">
        <v>821</v>
      </c>
      <c r="C512" s="518"/>
      <c r="D512" s="513"/>
      <c r="E512" s="521"/>
      <c r="F512" s="509"/>
    </row>
    <row r="513" spans="1:6">
      <c r="A513" s="517"/>
      <c r="B513" s="520"/>
      <c r="C513" s="518"/>
      <c r="D513" s="513"/>
      <c r="E513" s="521"/>
      <c r="F513" s="509"/>
    </row>
    <row r="514" spans="1:6">
      <c r="A514" s="517"/>
      <c r="B514" s="520" t="s">
        <v>820</v>
      </c>
      <c r="C514" s="518"/>
      <c r="D514" s="513"/>
      <c r="E514" s="521"/>
      <c r="F514" s="509"/>
    </row>
    <row r="515" spans="1:6">
      <c r="A515" s="517"/>
      <c r="B515" s="520"/>
      <c r="C515" s="518"/>
      <c r="D515" s="513"/>
      <c r="E515" s="521"/>
      <c r="F515" s="509"/>
    </row>
    <row r="516" spans="1:6">
      <c r="A516" s="517"/>
      <c r="B516" s="520" t="s">
        <v>819</v>
      </c>
      <c r="C516" s="518"/>
      <c r="D516" s="513"/>
      <c r="E516" s="521"/>
      <c r="F516" s="509"/>
    </row>
    <row r="517" spans="1:6">
      <c r="A517" s="517"/>
      <c r="B517" s="520"/>
      <c r="C517" s="518"/>
      <c r="D517" s="513"/>
      <c r="E517" s="521"/>
      <c r="F517" s="509"/>
    </row>
    <row r="518" spans="1:6">
      <c r="A518" s="517"/>
      <c r="B518" s="520" t="s">
        <v>818</v>
      </c>
      <c r="C518" s="518"/>
      <c r="D518" s="513"/>
      <c r="E518" s="521"/>
      <c r="F518" s="509"/>
    </row>
    <row r="519" spans="1:6">
      <c r="A519" s="517"/>
      <c r="B519" s="520"/>
      <c r="C519" s="518"/>
      <c r="D519" s="513"/>
      <c r="E519" s="521"/>
      <c r="F519" s="509"/>
    </row>
    <row r="520" spans="1:6">
      <c r="A520" s="517"/>
      <c r="B520" s="520" t="s">
        <v>817</v>
      </c>
      <c r="C520" s="518"/>
      <c r="D520" s="513"/>
      <c r="E520" s="521"/>
      <c r="F520" s="509"/>
    </row>
    <row r="521" spans="1:6">
      <c r="A521" s="517"/>
      <c r="B521" s="520"/>
      <c r="C521" s="518"/>
      <c r="D521" s="513"/>
      <c r="E521" s="521"/>
      <c r="F521" s="509"/>
    </row>
    <row r="522" spans="1:6">
      <c r="A522" s="517"/>
      <c r="B522" s="520" t="s">
        <v>816</v>
      </c>
      <c r="C522" s="518"/>
      <c r="D522" s="513"/>
      <c r="E522" s="521"/>
      <c r="F522" s="509"/>
    </row>
    <row r="523" spans="1:6">
      <c r="A523" s="517"/>
      <c r="B523" s="520"/>
      <c r="C523" s="518"/>
      <c r="D523" s="513"/>
      <c r="E523" s="521"/>
      <c r="F523" s="509"/>
    </row>
    <row r="524" spans="1:6">
      <c r="A524" s="517"/>
      <c r="B524" s="520" t="s">
        <v>815</v>
      </c>
      <c r="C524" s="518"/>
      <c r="D524" s="513"/>
      <c r="E524" s="521"/>
      <c r="F524" s="509"/>
    </row>
    <row r="525" spans="1:6">
      <c r="A525" s="517"/>
      <c r="B525" s="520"/>
      <c r="C525" s="518"/>
      <c r="D525" s="513"/>
      <c r="E525" s="521"/>
      <c r="F525" s="509"/>
    </row>
    <row r="526" spans="1:6" ht="27">
      <c r="A526" s="517"/>
      <c r="B526" s="520" t="s">
        <v>814</v>
      </c>
      <c r="C526" s="518"/>
      <c r="D526" s="513"/>
      <c r="E526" s="521"/>
      <c r="F526" s="509"/>
    </row>
    <row r="527" spans="1:6">
      <c r="A527" s="517"/>
      <c r="B527" s="520"/>
      <c r="C527" s="518"/>
      <c r="D527" s="513"/>
      <c r="E527" s="521"/>
      <c r="F527" s="509"/>
    </row>
    <row r="528" spans="1:6">
      <c r="A528" s="517"/>
      <c r="B528" s="520" t="s">
        <v>813</v>
      </c>
      <c r="C528" s="518"/>
      <c r="D528" s="513"/>
      <c r="E528" s="521"/>
      <c r="F528" s="509"/>
    </row>
    <row r="529" spans="1:6">
      <c r="A529" s="517"/>
      <c r="B529" s="520"/>
      <c r="C529" s="518"/>
      <c r="D529" s="513"/>
      <c r="E529" s="521"/>
      <c r="F529" s="509"/>
    </row>
    <row r="530" spans="1:6">
      <c r="A530" s="517"/>
      <c r="B530" s="520" t="s">
        <v>812</v>
      </c>
      <c r="C530" s="518"/>
      <c r="D530" s="513"/>
      <c r="E530" s="521"/>
      <c r="F530" s="509"/>
    </row>
    <row r="531" spans="1:6">
      <c r="A531" s="517"/>
      <c r="B531" s="520"/>
      <c r="C531" s="518"/>
      <c r="D531" s="513"/>
      <c r="E531" s="521"/>
      <c r="F531" s="509"/>
    </row>
    <row r="532" spans="1:6" ht="40.200000000000003">
      <c r="A532" s="517"/>
      <c r="B532" s="520" t="s">
        <v>811</v>
      </c>
      <c r="C532" s="518"/>
      <c r="D532" s="513"/>
      <c r="E532" s="521"/>
      <c r="F532" s="509"/>
    </row>
    <row r="533" spans="1:6">
      <c r="A533" s="517"/>
      <c r="B533" s="520"/>
      <c r="C533" s="518"/>
      <c r="D533" s="513"/>
      <c r="E533" s="521"/>
      <c r="F533" s="509"/>
    </row>
    <row r="534" spans="1:6" ht="79.8">
      <c r="A534" s="517"/>
      <c r="B534" s="520" t="s">
        <v>810</v>
      </c>
      <c r="C534" s="518"/>
      <c r="D534" s="513"/>
      <c r="E534" s="521"/>
      <c r="F534" s="509"/>
    </row>
    <row r="535" spans="1:6">
      <c r="A535" s="517"/>
      <c r="B535" s="520"/>
      <c r="C535" s="518"/>
      <c r="D535" s="513"/>
      <c r="E535" s="521"/>
      <c r="F535" s="509"/>
    </row>
    <row r="536" spans="1:6">
      <c r="A536" s="517"/>
      <c r="B536" s="520"/>
      <c r="C536" s="518"/>
      <c r="D536" s="513"/>
      <c r="E536" s="521"/>
      <c r="F536" s="509"/>
    </row>
    <row r="537" spans="1:6">
      <c r="A537" s="517"/>
      <c r="B537" s="520"/>
      <c r="C537" s="518"/>
      <c r="D537" s="513"/>
      <c r="E537" s="521"/>
      <c r="F537" s="509"/>
    </row>
    <row r="538" spans="1:6">
      <c r="A538" s="517"/>
      <c r="B538" s="520"/>
      <c r="C538" s="518"/>
      <c r="D538" s="513"/>
      <c r="E538" s="521"/>
      <c r="F538" s="509"/>
    </row>
    <row r="539" spans="1:6">
      <c r="A539" s="517"/>
      <c r="B539" s="520"/>
      <c r="C539" s="518"/>
      <c r="D539" s="513"/>
      <c r="E539" s="521"/>
      <c r="F539" s="509"/>
    </row>
    <row r="540" spans="1:6">
      <c r="A540" s="517"/>
      <c r="B540" s="520"/>
      <c r="C540" s="518"/>
      <c r="D540" s="513"/>
      <c r="E540" s="521"/>
      <c r="F540" s="509"/>
    </row>
    <row r="541" spans="1:6">
      <c r="A541" s="517"/>
      <c r="B541" s="520"/>
      <c r="C541" s="518"/>
      <c r="D541" s="513"/>
      <c r="E541" s="521"/>
      <c r="F541" s="509"/>
    </row>
    <row r="542" spans="1:6">
      <c r="A542" s="517"/>
      <c r="B542" s="520"/>
      <c r="C542" s="559"/>
      <c r="D542" s="513"/>
      <c r="E542" s="521"/>
      <c r="F542" s="509"/>
    </row>
    <row r="543" spans="1:6" ht="25.2" customHeight="1" thickBot="1">
      <c r="A543" s="525"/>
      <c r="B543" s="526" t="s">
        <v>776</v>
      </c>
      <c r="C543" s="555"/>
      <c r="D543" s="555"/>
      <c r="E543" s="556"/>
      <c r="F543" s="557"/>
    </row>
    <row r="544" spans="1:6" ht="15" thickTop="1">
      <c r="A544" s="530"/>
      <c r="B544" s="531"/>
      <c r="C544" s="546"/>
      <c r="D544" s="533"/>
      <c r="E544" s="534"/>
      <c r="F544" s="548"/>
    </row>
    <row r="545" spans="1:6">
      <c r="A545" s="536"/>
      <c r="B545" s="537" t="s">
        <v>775</v>
      </c>
      <c r="C545" s="549"/>
      <c r="D545" s="539"/>
      <c r="E545" s="540"/>
      <c r="F545" s="551"/>
    </row>
    <row r="546" spans="1:6">
      <c r="A546" s="517"/>
      <c r="B546" s="520"/>
      <c r="C546" s="552"/>
      <c r="D546" s="513"/>
      <c r="E546" s="521"/>
      <c r="F546" s="509"/>
    </row>
    <row r="547" spans="1:6" ht="132.6">
      <c r="A547" s="517"/>
      <c r="B547" s="520" t="s">
        <v>809</v>
      </c>
      <c r="C547" s="518"/>
      <c r="D547" s="513"/>
      <c r="E547" s="521"/>
      <c r="F547" s="509"/>
    </row>
    <row r="548" spans="1:6">
      <c r="A548" s="517"/>
      <c r="B548" s="520"/>
      <c r="C548" s="518"/>
      <c r="D548" s="513"/>
      <c r="E548" s="521"/>
      <c r="F548" s="509"/>
    </row>
    <row r="549" spans="1:6" ht="27">
      <c r="A549" s="517"/>
      <c r="B549" s="520" t="s">
        <v>808</v>
      </c>
      <c r="C549" s="518"/>
      <c r="D549" s="513"/>
      <c r="E549" s="521"/>
      <c r="F549" s="509"/>
    </row>
    <row r="550" spans="1:6">
      <c r="A550" s="517"/>
      <c r="B550" s="520"/>
      <c r="C550" s="518"/>
      <c r="D550" s="513"/>
      <c r="E550" s="521"/>
      <c r="F550" s="509"/>
    </row>
    <row r="551" spans="1:6" ht="27">
      <c r="A551" s="517"/>
      <c r="B551" s="520" t="s">
        <v>807</v>
      </c>
      <c r="C551" s="518"/>
      <c r="D551" s="513"/>
      <c r="E551" s="521"/>
      <c r="F551" s="509"/>
    </row>
    <row r="552" spans="1:6">
      <c r="A552" s="517"/>
      <c r="B552" s="520"/>
      <c r="C552" s="518"/>
      <c r="D552" s="513"/>
      <c r="E552" s="521"/>
      <c r="F552" s="509"/>
    </row>
    <row r="553" spans="1:6" ht="27">
      <c r="A553" s="517"/>
      <c r="B553" s="520" t="s">
        <v>806</v>
      </c>
      <c r="C553" s="518"/>
      <c r="D553" s="513"/>
      <c r="E553" s="521"/>
      <c r="F553" s="509"/>
    </row>
    <row r="554" spans="1:6">
      <c r="A554" s="517"/>
      <c r="B554" s="520"/>
      <c r="C554" s="518"/>
      <c r="D554" s="513"/>
      <c r="E554" s="521"/>
      <c r="F554" s="509"/>
    </row>
    <row r="555" spans="1:6" ht="27">
      <c r="A555" s="517"/>
      <c r="B555" s="520" t="s">
        <v>805</v>
      </c>
      <c r="C555" s="518"/>
      <c r="D555" s="513"/>
      <c r="E555" s="521"/>
      <c r="F555" s="509"/>
    </row>
    <row r="556" spans="1:6">
      <c r="A556" s="517"/>
      <c r="B556" s="520"/>
      <c r="C556" s="518"/>
      <c r="D556" s="513"/>
      <c r="E556" s="521"/>
      <c r="F556" s="509"/>
    </row>
    <row r="557" spans="1:6" ht="27">
      <c r="A557" s="517"/>
      <c r="B557" s="520" t="s">
        <v>804</v>
      </c>
      <c r="C557" s="518"/>
      <c r="D557" s="513"/>
      <c r="E557" s="521"/>
      <c r="F557" s="509"/>
    </row>
    <row r="558" spans="1:6">
      <c r="A558" s="517"/>
      <c r="B558" s="520"/>
      <c r="C558" s="518"/>
      <c r="D558" s="513"/>
      <c r="E558" s="521"/>
      <c r="F558" s="509"/>
    </row>
    <row r="559" spans="1:6" ht="27">
      <c r="A559" s="517"/>
      <c r="B559" s="520" t="s">
        <v>803</v>
      </c>
      <c r="C559" s="518"/>
      <c r="D559" s="513"/>
      <c r="E559" s="521"/>
      <c r="F559" s="509"/>
    </row>
    <row r="560" spans="1:6">
      <c r="A560" s="517"/>
      <c r="B560" s="520"/>
      <c r="C560" s="518"/>
      <c r="D560" s="513"/>
      <c r="E560" s="521"/>
      <c r="F560" s="509"/>
    </row>
    <row r="561" spans="1:6" ht="27">
      <c r="A561" s="517"/>
      <c r="B561" s="520" t="s">
        <v>802</v>
      </c>
      <c r="C561" s="518"/>
      <c r="D561" s="513"/>
      <c r="E561" s="521"/>
      <c r="F561" s="509"/>
    </row>
    <row r="562" spans="1:6">
      <c r="A562" s="517"/>
      <c r="B562" s="520"/>
      <c r="C562" s="518"/>
      <c r="D562" s="513"/>
      <c r="E562" s="521"/>
      <c r="F562" s="509"/>
    </row>
    <row r="563" spans="1:6">
      <c r="A563" s="517"/>
      <c r="B563" s="520" t="s">
        <v>801</v>
      </c>
      <c r="C563" s="518"/>
      <c r="D563" s="513"/>
      <c r="E563" s="521"/>
      <c r="F563" s="509"/>
    </row>
    <row r="564" spans="1:6">
      <c r="A564" s="517"/>
      <c r="B564" s="520"/>
      <c r="C564" s="518"/>
      <c r="D564" s="513"/>
      <c r="E564" s="521"/>
      <c r="F564" s="509"/>
    </row>
    <row r="565" spans="1:6" ht="53.4">
      <c r="A565" s="517"/>
      <c r="B565" s="520" t="s">
        <v>800</v>
      </c>
      <c r="C565" s="518"/>
      <c r="D565" s="513"/>
      <c r="E565" s="521"/>
      <c r="F565" s="509"/>
    </row>
    <row r="566" spans="1:6">
      <c r="A566" s="517"/>
      <c r="B566" s="520"/>
      <c r="C566" s="518"/>
      <c r="D566" s="513"/>
      <c r="E566" s="521"/>
      <c r="F566" s="509"/>
    </row>
    <row r="567" spans="1:6" ht="40.200000000000003">
      <c r="A567" s="517"/>
      <c r="B567" s="520" t="s">
        <v>799</v>
      </c>
      <c r="C567" s="518"/>
      <c r="D567" s="513"/>
      <c r="E567" s="521"/>
      <c r="F567" s="509"/>
    </row>
    <row r="568" spans="1:6">
      <c r="A568" s="517"/>
      <c r="B568" s="520"/>
      <c r="C568" s="518"/>
      <c r="D568" s="513"/>
      <c r="E568" s="521"/>
      <c r="F568" s="509"/>
    </row>
    <row r="569" spans="1:6">
      <c r="A569" s="517"/>
      <c r="B569" s="520" t="s">
        <v>798</v>
      </c>
      <c r="C569" s="518"/>
      <c r="D569" s="513"/>
      <c r="E569" s="521"/>
      <c r="F569" s="509"/>
    </row>
    <row r="570" spans="1:6">
      <c r="A570" s="517"/>
      <c r="B570" s="520"/>
      <c r="C570" s="518"/>
      <c r="D570" s="513"/>
      <c r="E570" s="521"/>
      <c r="F570" s="509"/>
    </row>
    <row r="571" spans="1:6" ht="27">
      <c r="A571" s="517"/>
      <c r="B571" s="520" t="s">
        <v>797</v>
      </c>
      <c r="C571" s="518"/>
      <c r="D571" s="513"/>
      <c r="E571" s="521"/>
      <c r="F571" s="509"/>
    </row>
    <row r="572" spans="1:6">
      <c r="A572" s="517"/>
      <c r="B572" s="520"/>
      <c r="C572" s="518"/>
      <c r="D572" s="513"/>
      <c r="E572" s="521"/>
      <c r="F572" s="509"/>
    </row>
    <row r="573" spans="1:6" ht="27">
      <c r="A573" s="517"/>
      <c r="B573" s="520" t="s">
        <v>796</v>
      </c>
      <c r="C573" s="518"/>
      <c r="D573" s="513"/>
      <c r="E573" s="521"/>
      <c r="F573" s="509"/>
    </row>
    <row r="574" spans="1:6">
      <c r="A574" s="517"/>
      <c r="B574" s="520"/>
      <c r="C574" s="518"/>
      <c r="D574" s="513"/>
      <c r="E574" s="521"/>
      <c r="F574" s="509"/>
    </row>
    <row r="575" spans="1:6">
      <c r="A575" s="517"/>
      <c r="B575" s="520" t="s">
        <v>795</v>
      </c>
      <c r="C575" s="518"/>
      <c r="D575" s="513"/>
      <c r="E575" s="521"/>
      <c r="F575" s="509"/>
    </row>
    <row r="576" spans="1:6">
      <c r="A576" s="517"/>
      <c r="B576" s="520"/>
      <c r="C576" s="518"/>
      <c r="D576" s="513"/>
      <c r="E576" s="521"/>
      <c r="F576" s="509"/>
    </row>
    <row r="577" spans="1:6">
      <c r="A577" s="517"/>
      <c r="B577" s="520"/>
      <c r="C577" s="518"/>
      <c r="D577" s="513"/>
      <c r="E577" s="521"/>
      <c r="F577" s="509"/>
    </row>
    <row r="578" spans="1:6">
      <c r="A578" s="517"/>
      <c r="B578" s="520"/>
      <c r="C578" s="518"/>
      <c r="D578" s="513"/>
      <c r="E578" s="521"/>
      <c r="F578" s="509"/>
    </row>
    <row r="579" spans="1:6">
      <c r="A579" s="517"/>
      <c r="B579" s="520"/>
      <c r="C579" s="518"/>
      <c r="D579" s="513"/>
      <c r="E579" s="521"/>
      <c r="F579" s="509"/>
    </row>
    <row r="580" spans="1:6">
      <c r="A580" s="517"/>
      <c r="B580" s="520"/>
      <c r="C580" s="518"/>
      <c r="D580" s="513"/>
      <c r="E580" s="521"/>
      <c r="F580" s="509"/>
    </row>
    <row r="581" spans="1:6">
      <c r="A581" s="517"/>
      <c r="B581" s="520"/>
      <c r="C581" s="518"/>
      <c r="D581" s="513"/>
      <c r="E581" s="521"/>
      <c r="F581" s="509"/>
    </row>
    <row r="582" spans="1:6">
      <c r="A582" s="517"/>
      <c r="B582" s="520"/>
      <c r="C582" s="518"/>
      <c r="D582" s="513"/>
      <c r="E582" s="521"/>
      <c r="F582" s="509"/>
    </row>
    <row r="583" spans="1:6">
      <c r="A583" s="517"/>
      <c r="B583" s="520"/>
      <c r="C583" s="518"/>
      <c r="D583" s="513"/>
      <c r="E583" s="521"/>
      <c r="F583" s="509"/>
    </row>
    <row r="584" spans="1:6">
      <c r="A584" s="517"/>
      <c r="B584" s="520"/>
      <c r="C584" s="518"/>
      <c r="D584" s="513"/>
      <c r="E584" s="521"/>
      <c r="F584" s="509"/>
    </row>
    <row r="585" spans="1:6">
      <c r="A585" s="517"/>
      <c r="B585" s="520"/>
      <c r="C585" s="559"/>
      <c r="D585" s="513"/>
      <c r="E585" s="521"/>
      <c r="F585" s="509"/>
    </row>
    <row r="586" spans="1:6" ht="25.2" customHeight="1" thickBot="1">
      <c r="A586" s="525"/>
      <c r="B586" s="526" t="s">
        <v>776</v>
      </c>
      <c r="C586" s="555"/>
      <c r="D586" s="555"/>
      <c r="E586" s="556"/>
      <c r="F586" s="557"/>
    </row>
    <row r="587" spans="1:6" ht="15" thickTop="1">
      <c r="A587" s="530"/>
      <c r="B587" s="531"/>
      <c r="C587" s="546"/>
      <c r="D587" s="533"/>
      <c r="E587" s="534"/>
      <c r="F587" s="548"/>
    </row>
    <row r="588" spans="1:6">
      <c r="A588" s="536"/>
      <c r="B588" s="537" t="s">
        <v>775</v>
      </c>
      <c r="C588" s="549"/>
      <c r="D588" s="539"/>
      <c r="E588" s="540"/>
      <c r="F588" s="551"/>
    </row>
    <row r="589" spans="1:6">
      <c r="A589" s="517"/>
      <c r="B589" s="520"/>
      <c r="C589" s="552"/>
      <c r="D589" s="513"/>
      <c r="E589" s="521"/>
      <c r="F589" s="509"/>
    </row>
    <row r="590" spans="1:6">
      <c r="A590" s="517"/>
      <c r="B590" s="519" t="s">
        <v>794</v>
      </c>
      <c r="C590" s="518"/>
      <c r="D590" s="513"/>
      <c r="E590" s="521"/>
      <c r="F590" s="509"/>
    </row>
    <row r="591" spans="1:6">
      <c r="A591" s="517"/>
      <c r="B591" s="520"/>
      <c r="C591" s="518"/>
      <c r="D591" s="513"/>
      <c r="E591" s="521"/>
      <c r="F591" s="509"/>
    </row>
    <row r="592" spans="1:6" ht="287.25" customHeight="1">
      <c r="A592" s="517" t="s">
        <v>770</v>
      </c>
      <c r="B592" s="520" t="s">
        <v>793</v>
      </c>
      <c r="C592" s="518" t="s">
        <v>765</v>
      </c>
      <c r="D592" s="513"/>
      <c r="E592" s="521"/>
      <c r="F592" s="509"/>
    </row>
    <row r="593" spans="1:6">
      <c r="A593" s="517"/>
      <c r="B593" s="520"/>
      <c r="C593" s="518"/>
      <c r="D593" s="513"/>
      <c r="E593" s="521"/>
      <c r="F593" s="509"/>
    </row>
    <row r="594" spans="1:6" ht="66.599999999999994">
      <c r="A594" s="517" t="s">
        <v>767</v>
      </c>
      <c r="B594" s="520" t="s">
        <v>792</v>
      </c>
      <c r="C594" s="518" t="s">
        <v>765</v>
      </c>
      <c r="D594" s="513"/>
      <c r="E594" s="521"/>
      <c r="F594" s="509"/>
    </row>
    <row r="595" spans="1:6">
      <c r="A595" s="517"/>
      <c r="B595" s="520"/>
      <c r="C595" s="518"/>
      <c r="D595" s="513"/>
      <c r="E595" s="521"/>
      <c r="F595" s="509"/>
    </row>
    <row r="596" spans="1:6" ht="66.599999999999994">
      <c r="A596" s="517" t="s">
        <v>791</v>
      </c>
      <c r="B596" s="520" t="s">
        <v>790</v>
      </c>
      <c r="C596" s="518" t="s">
        <v>765</v>
      </c>
      <c r="D596" s="513"/>
      <c r="E596" s="521"/>
      <c r="F596" s="509"/>
    </row>
    <row r="597" spans="1:6">
      <c r="A597" s="517"/>
      <c r="B597" s="520"/>
      <c r="C597" s="518"/>
      <c r="D597" s="513"/>
      <c r="E597" s="521"/>
      <c r="F597" s="509"/>
    </row>
    <row r="598" spans="1:6" ht="27">
      <c r="A598" s="517" t="s">
        <v>789</v>
      </c>
      <c r="B598" s="520" t="s">
        <v>788</v>
      </c>
      <c r="C598" s="518" t="s">
        <v>765</v>
      </c>
      <c r="D598" s="513"/>
      <c r="E598" s="521"/>
      <c r="F598" s="509"/>
    </row>
    <row r="599" spans="1:6">
      <c r="A599" s="517"/>
      <c r="B599" s="520"/>
      <c r="C599" s="518"/>
      <c r="D599" s="513"/>
      <c r="E599" s="521"/>
      <c r="F599" s="509"/>
    </row>
    <row r="600" spans="1:6" ht="53.4">
      <c r="A600" s="517" t="s">
        <v>787</v>
      </c>
      <c r="B600" s="520" t="s">
        <v>786</v>
      </c>
      <c r="C600" s="518" t="s">
        <v>765</v>
      </c>
      <c r="D600" s="513"/>
      <c r="E600" s="521"/>
      <c r="F600" s="509"/>
    </row>
    <row r="601" spans="1:6">
      <c r="A601" s="517"/>
      <c r="B601" s="520"/>
      <c r="C601" s="518"/>
      <c r="D601" s="513"/>
      <c r="E601" s="521"/>
      <c r="F601" s="509"/>
    </row>
    <row r="602" spans="1:6" ht="66.599999999999994">
      <c r="A602" s="517" t="s">
        <v>785</v>
      </c>
      <c r="B602" s="520" t="s">
        <v>784</v>
      </c>
      <c r="C602" s="518" t="s">
        <v>765</v>
      </c>
      <c r="D602" s="513"/>
      <c r="E602" s="521"/>
      <c r="F602" s="509"/>
    </row>
    <row r="603" spans="1:6">
      <c r="A603" s="517"/>
      <c r="B603" s="520"/>
      <c r="C603" s="518"/>
      <c r="D603" s="513"/>
      <c r="E603" s="521"/>
      <c r="F603" s="509"/>
    </row>
    <row r="604" spans="1:6" ht="53.4">
      <c r="A604" s="517" t="s">
        <v>783</v>
      </c>
      <c r="B604" s="520" t="s">
        <v>782</v>
      </c>
      <c r="C604" s="518" t="s">
        <v>765</v>
      </c>
      <c r="D604" s="513"/>
      <c r="E604" s="521"/>
      <c r="F604" s="509"/>
    </row>
    <row r="605" spans="1:6" ht="53.4">
      <c r="A605" s="517" t="s">
        <v>781</v>
      </c>
      <c r="B605" s="520" t="s">
        <v>780</v>
      </c>
      <c r="C605" s="518" t="s">
        <v>765</v>
      </c>
      <c r="D605" s="513"/>
      <c r="E605" s="521"/>
      <c r="F605" s="509"/>
    </row>
    <row r="606" spans="1:6">
      <c r="A606" s="517"/>
      <c r="B606" s="520"/>
      <c r="C606" s="518"/>
      <c r="D606" s="513"/>
      <c r="E606" s="521"/>
      <c r="F606" s="509"/>
    </row>
    <row r="607" spans="1:6">
      <c r="A607" s="517"/>
      <c r="B607" s="519" t="s">
        <v>779</v>
      </c>
      <c r="C607" s="518"/>
      <c r="D607" s="513"/>
      <c r="E607" s="521"/>
      <c r="F607" s="509"/>
    </row>
    <row r="608" spans="1:6">
      <c r="A608" s="517"/>
      <c r="B608" s="520"/>
      <c r="C608" s="518"/>
      <c r="D608" s="513"/>
      <c r="E608" s="521"/>
      <c r="F608" s="509"/>
    </row>
    <row r="609" spans="1:6">
      <c r="A609" s="517" t="s">
        <v>778</v>
      </c>
      <c r="B609" s="520" t="s">
        <v>777</v>
      </c>
      <c r="C609" s="518" t="s">
        <v>765</v>
      </c>
      <c r="D609" s="513"/>
      <c r="E609" s="521"/>
      <c r="F609" s="509"/>
    </row>
    <row r="610" spans="1:6">
      <c r="A610" s="517"/>
      <c r="B610" s="520"/>
      <c r="C610" s="559"/>
      <c r="D610" s="513"/>
      <c r="E610" s="521"/>
      <c r="F610" s="509"/>
    </row>
    <row r="611" spans="1:6" ht="25.2" customHeight="1" thickBot="1">
      <c r="A611" s="525"/>
      <c r="B611" s="526" t="s">
        <v>776</v>
      </c>
      <c r="C611" s="555"/>
      <c r="D611" s="555"/>
      <c r="E611" s="556"/>
      <c r="F611" s="557"/>
    </row>
    <row r="612" spans="1:6" ht="15" thickTop="1">
      <c r="A612" s="530"/>
      <c r="B612" s="531"/>
      <c r="C612" s="546"/>
      <c r="D612" s="533"/>
      <c r="E612" s="534"/>
      <c r="F612" s="548"/>
    </row>
    <row r="613" spans="1:6">
      <c r="A613" s="536"/>
      <c r="B613" s="537" t="s">
        <v>775</v>
      </c>
      <c r="C613" s="549"/>
      <c r="D613" s="539"/>
      <c r="E613" s="540"/>
      <c r="F613" s="551"/>
    </row>
    <row r="614" spans="1:6">
      <c r="A614" s="517"/>
      <c r="B614" s="520"/>
      <c r="C614" s="552"/>
      <c r="D614" s="513"/>
      <c r="E614" s="521"/>
      <c r="F614" s="509"/>
    </row>
    <row r="615" spans="1:6">
      <c r="A615" s="517"/>
      <c r="B615" s="519" t="s">
        <v>774</v>
      </c>
      <c r="C615" s="518"/>
      <c r="D615" s="513"/>
      <c r="E615" s="521"/>
      <c r="F615" s="509"/>
    </row>
    <row r="616" spans="1:6">
      <c r="A616" s="517"/>
      <c r="B616" s="520"/>
      <c r="C616" s="518"/>
      <c r="D616" s="513"/>
      <c r="E616" s="521"/>
      <c r="F616" s="509"/>
    </row>
    <row r="617" spans="1:6" ht="93">
      <c r="A617" s="517"/>
      <c r="B617" s="520" t="s">
        <v>773</v>
      </c>
      <c r="C617" s="518" t="s">
        <v>765</v>
      </c>
      <c r="D617" s="513"/>
      <c r="E617" s="521"/>
      <c r="F617" s="509"/>
    </row>
    <row r="618" spans="1:6">
      <c r="A618" s="517"/>
      <c r="B618" s="520"/>
      <c r="C618" s="518"/>
      <c r="D618" s="513"/>
      <c r="E618" s="521"/>
      <c r="F618" s="509"/>
    </row>
    <row r="619" spans="1:6">
      <c r="A619" s="517"/>
      <c r="B619" s="519" t="s">
        <v>772</v>
      </c>
      <c r="C619" s="518"/>
      <c r="D619" s="513"/>
      <c r="E619" s="521"/>
      <c r="F619" s="509"/>
    </row>
    <row r="620" spans="1:6">
      <c r="A620" s="517"/>
      <c r="B620" s="520"/>
      <c r="C620" s="518"/>
      <c r="D620" s="513"/>
      <c r="E620" s="521"/>
      <c r="F620" s="509"/>
    </row>
    <row r="621" spans="1:6">
      <c r="A621" s="517"/>
      <c r="B621" s="519" t="s">
        <v>771</v>
      </c>
      <c r="C621" s="518"/>
      <c r="D621" s="513"/>
      <c r="E621" s="521"/>
      <c r="F621" s="509"/>
    </row>
    <row r="622" spans="1:6">
      <c r="A622" s="517"/>
      <c r="B622" s="520"/>
      <c r="C622" s="518"/>
      <c r="D622" s="513"/>
      <c r="E622" s="521"/>
      <c r="F622" s="509"/>
    </row>
    <row r="623" spans="1:6" ht="27">
      <c r="A623" s="517" t="s">
        <v>770</v>
      </c>
      <c r="B623" s="520" t="s">
        <v>769</v>
      </c>
      <c r="C623" s="518" t="s">
        <v>765</v>
      </c>
      <c r="D623" s="513"/>
      <c r="E623" s="521"/>
      <c r="F623" s="509"/>
    </row>
    <row r="624" spans="1:6">
      <c r="A624" s="517"/>
      <c r="B624" s="520"/>
      <c r="C624" s="518"/>
      <c r="D624" s="513"/>
      <c r="E624" s="521"/>
      <c r="F624" s="509"/>
    </row>
    <row r="625" spans="1:6">
      <c r="A625" s="517"/>
      <c r="B625" s="519" t="s">
        <v>768</v>
      </c>
      <c r="C625" s="518"/>
      <c r="D625" s="513"/>
      <c r="E625" s="521"/>
      <c r="F625" s="509"/>
    </row>
    <row r="626" spans="1:6">
      <c r="A626" s="517"/>
      <c r="B626" s="520"/>
      <c r="C626" s="518"/>
      <c r="D626" s="513"/>
      <c r="E626" s="521"/>
      <c r="F626" s="509"/>
    </row>
    <row r="627" spans="1:6" ht="27">
      <c r="A627" s="517" t="s">
        <v>767</v>
      </c>
      <c r="B627" s="520" t="s">
        <v>766</v>
      </c>
      <c r="C627" s="518" t="s">
        <v>765</v>
      </c>
      <c r="D627" s="513"/>
      <c r="E627" s="521"/>
      <c r="F627" s="509"/>
    </row>
    <row r="628" spans="1:6">
      <c r="A628" s="517"/>
      <c r="B628" s="520"/>
      <c r="C628" s="518"/>
      <c r="D628" s="513"/>
      <c r="E628" s="521"/>
      <c r="F628" s="509"/>
    </row>
    <row r="629" spans="1:6">
      <c r="A629" s="517"/>
      <c r="B629" s="520"/>
      <c r="C629" s="518"/>
      <c r="D629" s="513"/>
      <c r="E629" s="521"/>
      <c r="F629" s="509"/>
    </row>
    <row r="630" spans="1:6">
      <c r="A630" s="517"/>
      <c r="B630" s="520"/>
      <c r="C630" s="518"/>
      <c r="D630" s="513"/>
      <c r="E630" s="521"/>
      <c r="F630" s="509"/>
    </row>
    <row r="631" spans="1:6">
      <c r="A631" s="517"/>
      <c r="B631" s="520"/>
      <c r="C631" s="518"/>
      <c r="D631" s="513"/>
      <c r="E631" s="521"/>
      <c r="F631" s="509"/>
    </row>
    <row r="632" spans="1:6">
      <c r="A632" s="517"/>
      <c r="B632" s="520"/>
      <c r="C632" s="518"/>
      <c r="D632" s="513"/>
      <c r="E632" s="521"/>
      <c r="F632" s="509"/>
    </row>
    <row r="633" spans="1:6">
      <c r="A633" s="517"/>
      <c r="B633" s="520"/>
      <c r="C633" s="518"/>
      <c r="D633" s="513"/>
      <c r="E633" s="521"/>
      <c r="F633" s="509"/>
    </row>
    <row r="634" spans="1:6">
      <c r="A634" s="517"/>
      <c r="B634" s="520"/>
      <c r="C634" s="518"/>
      <c r="D634" s="513"/>
      <c r="E634" s="521"/>
      <c r="F634" s="509"/>
    </row>
    <row r="635" spans="1:6">
      <c r="A635" s="517"/>
      <c r="B635" s="520"/>
      <c r="C635" s="518"/>
      <c r="D635" s="513"/>
      <c r="E635" s="521"/>
      <c r="F635" s="509"/>
    </row>
    <row r="636" spans="1:6">
      <c r="A636" s="517"/>
      <c r="B636" s="520"/>
      <c r="C636" s="518"/>
      <c r="D636" s="513"/>
      <c r="E636" s="521"/>
      <c r="F636" s="509"/>
    </row>
    <row r="637" spans="1:6">
      <c r="A637" s="517"/>
      <c r="B637" s="520"/>
      <c r="C637" s="518"/>
      <c r="D637" s="513"/>
      <c r="E637" s="521"/>
      <c r="F637" s="509"/>
    </row>
    <row r="638" spans="1:6">
      <c r="A638" s="517"/>
      <c r="B638" s="520"/>
      <c r="C638" s="518"/>
      <c r="D638" s="513"/>
      <c r="E638" s="521"/>
      <c r="F638" s="509"/>
    </row>
    <row r="639" spans="1:6">
      <c r="A639" s="517"/>
      <c r="B639" s="520"/>
      <c r="C639" s="518"/>
      <c r="D639" s="513"/>
      <c r="E639" s="521"/>
      <c r="F639" s="509"/>
    </row>
    <row r="640" spans="1:6">
      <c r="A640" s="517"/>
      <c r="B640" s="520"/>
      <c r="C640" s="518"/>
      <c r="D640" s="513"/>
      <c r="E640" s="521"/>
      <c r="F640" s="509"/>
    </row>
    <row r="641" spans="1:6">
      <c r="A641" s="517"/>
      <c r="B641" s="520"/>
      <c r="C641" s="518"/>
      <c r="D641" s="513"/>
      <c r="E641" s="521"/>
      <c r="F641" s="509"/>
    </row>
    <row r="642" spans="1:6">
      <c r="A642" s="517"/>
      <c r="B642" s="520"/>
      <c r="C642" s="518"/>
      <c r="D642" s="513"/>
      <c r="E642" s="521"/>
      <c r="F642" s="509"/>
    </row>
    <row r="643" spans="1:6">
      <c r="A643" s="517"/>
      <c r="B643" s="520"/>
      <c r="C643" s="518"/>
      <c r="D643" s="513"/>
      <c r="E643" s="521"/>
      <c r="F643" s="509"/>
    </row>
    <row r="644" spans="1:6">
      <c r="A644" s="517"/>
      <c r="B644" s="520"/>
      <c r="C644" s="518"/>
      <c r="D644" s="513"/>
      <c r="E644" s="521"/>
      <c r="F644" s="509"/>
    </row>
    <row r="645" spans="1:6">
      <c r="A645" s="517"/>
      <c r="B645" s="520"/>
      <c r="C645" s="518"/>
      <c r="D645" s="513"/>
      <c r="E645" s="521"/>
      <c r="F645" s="509"/>
    </row>
    <row r="646" spans="1:6">
      <c r="A646" s="517"/>
      <c r="B646" s="520"/>
      <c r="C646" s="518"/>
      <c r="D646" s="513"/>
      <c r="E646" s="521"/>
      <c r="F646" s="509"/>
    </row>
    <row r="647" spans="1:6">
      <c r="A647" s="517"/>
      <c r="B647" s="520"/>
      <c r="C647" s="518"/>
      <c r="D647" s="513"/>
      <c r="E647" s="521"/>
      <c r="F647" s="509"/>
    </row>
    <row r="648" spans="1:6">
      <c r="A648" s="517"/>
      <c r="B648" s="520"/>
      <c r="C648" s="518"/>
      <c r="D648" s="513"/>
      <c r="E648" s="521"/>
      <c r="F648" s="509"/>
    </row>
    <row r="649" spans="1:6">
      <c r="A649" s="517"/>
      <c r="B649" s="520"/>
      <c r="C649" s="518"/>
      <c r="D649" s="513"/>
      <c r="E649" s="521"/>
      <c r="F649" s="509"/>
    </row>
    <row r="650" spans="1:6">
      <c r="A650" s="517"/>
      <c r="B650" s="520"/>
      <c r="C650" s="518"/>
      <c r="D650" s="513"/>
      <c r="E650" s="521"/>
      <c r="F650" s="509"/>
    </row>
    <row r="651" spans="1:6">
      <c r="A651" s="517"/>
      <c r="B651" s="520"/>
      <c r="C651" s="518"/>
      <c r="D651" s="513"/>
      <c r="E651" s="521"/>
      <c r="F651" s="509"/>
    </row>
    <row r="652" spans="1:6">
      <c r="A652" s="517"/>
      <c r="B652" s="520"/>
      <c r="C652" s="518"/>
      <c r="D652" s="513"/>
      <c r="E652" s="521"/>
      <c r="F652" s="509"/>
    </row>
    <row r="653" spans="1:6">
      <c r="A653" s="517"/>
      <c r="B653" s="520"/>
      <c r="C653" s="518"/>
      <c r="D653" s="513"/>
      <c r="E653" s="521"/>
      <c r="F653" s="509"/>
    </row>
    <row r="654" spans="1:6">
      <c r="A654" s="517"/>
      <c r="B654" s="520"/>
      <c r="C654" s="518"/>
      <c r="D654" s="513"/>
      <c r="E654" s="521"/>
      <c r="F654" s="509"/>
    </row>
    <row r="655" spans="1:6">
      <c r="A655" s="517"/>
      <c r="B655" s="520"/>
      <c r="C655" s="518"/>
      <c r="D655" s="513"/>
      <c r="E655" s="521"/>
      <c r="F655" s="509"/>
    </row>
    <row r="656" spans="1:6">
      <c r="A656" s="517"/>
      <c r="B656" s="520"/>
      <c r="C656" s="518"/>
      <c r="D656" s="513"/>
      <c r="E656" s="521"/>
      <c r="F656" s="509"/>
    </row>
    <row r="657" spans="1:6">
      <c r="A657" s="517"/>
      <c r="B657" s="520"/>
      <c r="C657" s="518"/>
      <c r="D657" s="513"/>
      <c r="E657" s="521"/>
      <c r="F657" s="509"/>
    </row>
    <row r="658" spans="1:6">
      <c r="A658" s="517"/>
      <c r="B658" s="520"/>
      <c r="C658" s="518"/>
      <c r="D658" s="513"/>
      <c r="E658" s="521"/>
      <c r="F658" s="509"/>
    </row>
    <row r="659" spans="1:6">
      <c r="A659" s="517"/>
      <c r="B659" s="520"/>
      <c r="C659" s="559"/>
      <c r="D659" s="560"/>
      <c r="E659" s="561"/>
      <c r="F659" s="509"/>
    </row>
    <row r="660" spans="1:6" ht="30" customHeight="1" thickBot="1">
      <c r="A660" s="562"/>
      <c r="B660" s="526" t="s">
        <v>764</v>
      </c>
      <c r="C660" s="527"/>
      <c r="D660" s="527"/>
      <c r="E660" s="563" t="s">
        <v>5</v>
      </c>
      <c r="F660" s="564"/>
    </row>
    <row r="661" spans="1:6" ht="15" thickTop="1"/>
  </sheetData>
  <mergeCells count="1">
    <mergeCell ref="G14:I15"/>
  </mergeCells>
  <pageMargins left="0.31496062992125984" right="0.70866141732283472" top="0.74803149606299213" bottom="0.74803149606299213" header="0.31496062992125984" footer="0.31496062992125984"/>
  <pageSetup paperSize="9" scale="69" orientation="portrait" r:id="rId1"/>
  <headerFooter>
    <oddHeader>&amp;L
JW14471: RENOVATIONS AT NORTHERN WORKS LABORATORY AND FLOW LABORATORY</oddHeader>
    <oddFooter>Page &amp;P of &amp;N</oddFooter>
  </headerFooter>
  <rowBreaks count="16" manualBreakCount="16">
    <brk id="42" max="7" man="1"/>
    <brk id="78" max="7" man="1"/>
    <brk id="107" max="7" man="1"/>
    <brk id="134" max="7" man="1"/>
    <brk id="167" max="7" man="1"/>
    <brk id="206" max="7" man="1"/>
    <brk id="244" max="7" man="1"/>
    <brk id="285" max="7" man="1"/>
    <brk id="318" max="7" man="1"/>
    <brk id="354" max="7" man="1"/>
    <brk id="402" max="7" man="1"/>
    <brk id="451" max="5" man="1"/>
    <brk id="496" max="7" man="1"/>
    <brk id="543" max="7" man="1"/>
    <brk id="586" max="7" man="1"/>
    <brk id="611"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workbookViewId="0">
      <selection activeCell="B14" sqref="B14"/>
    </sheetView>
  </sheetViews>
  <sheetFormatPr defaultRowHeight="13.2"/>
  <cols>
    <col min="1" max="1" width="29.44140625" bestFit="1" customWidth="1"/>
    <col min="2" max="2" width="4.6640625" bestFit="1" customWidth="1"/>
    <col min="3" max="3" width="17.44140625" bestFit="1" customWidth="1"/>
    <col min="4" max="4" width="4.6640625" bestFit="1" customWidth="1"/>
    <col min="5" max="5" width="16.5546875" bestFit="1" customWidth="1"/>
    <col min="6" max="6" width="4.6640625" bestFit="1" customWidth="1"/>
    <col min="7" max="7" width="17.5546875" bestFit="1" customWidth="1"/>
    <col min="8" max="8" width="4.6640625" bestFit="1" customWidth="1"/>
    <col min="9" max="9" width="18.44140625" bestFit="1" customWidth="1"/>
    <col min="10" max="10" width="4.6640625" bestFit="1" customWidth="1"/>
  </cols>
  <sheetData>
    <row r="1" spans="1:10">
      <c r="A1" s="78" t="s">
        <v>18</v>
      </c>
      <c r="B1" s="79"/>
      <c r="C1" s="79"/>
      <c r="D1" s="79"/>
      <c r="E1" s="79"/>
      <c r="F1" s="79"/>
      <c r="G1" s="79"/>
      <c r="H1" s="79"/>
      <c r="I1" s="79"/>
      <c r="J1" s="80"/>
    </row>
    <row r="2" spans="1:10">
      <c r="A2" s="81" t="s">
        <v>19</v>
      </c>
      <c r="B2" s="82"/>
      <c r="C2" s="82"/>
      <c r="D2" s="82"/>
      <c r="E2" s="83">
        <f>+(PI())</f>
        <v>3.1415926535897931</v>
      </c>
      <c r="F2" s="82"/>
      <c r="G2" s="82"/>
      <c r="H2" s="82"/>
      <c r="I2" s="82"/>
      <c r="J2" s="84"/>
    </row>
    <row r="3" spans="1:10">
      <c r="A3" s="85" t="s">
        <v>20</v>
      </c>
      <c r="B3" s="86">
        <f>Calcs!C130</f>
        <v>143</v>
      </c>
      <c r="C3" s="82" t="s">
        <v>206</v>
      </c>
      <c r="D3" s="82"/>
      <c r="E3" s="82"/>
      <c r="F3" s="82"/>
      <c r="G3" s="82"/>
      <c r="H3" s="82"/>
      <c r="I3" s="82"/>
      <c r="J3" s="84"/>
    </row>
    <row r="4" spans="1:10">
      <c r="A4" s="85" t="s">
        <v>21</v>
      </c>
      <c r="B4" s="86">
        <v>110</v>
      </c>
      <c r="C4" s="82"/>
      <c r="D4" s="82"/>
      <c r="E4" s="82"/>
      <c r="F4" s="82"/>
      <c r="G4" s="82"/>
      <c r="H4" s="82"/>
      <c r="I4" s="82"/>
      <c r="J4" s="84"/>
    </row>
    <row r="5" spans="1:10">
      <c r="A5" s="87" t="s">
        <v>22</v>
      </c>
      <c r="B5" s="83"/>
      <c r="C5" s="82" t="s">
        <v>23</v>
      </c>
      <c r="D5" s="83"/>
      <c r="E5" s="82" t="s">
        <v>24</v>
      </c>
      <c r="F5" s="83"/>
      <c r="G5" s="82" t="s">
        <v>25</v>
      </c>
      <c r="H5" s="83"/>
      <c r="I5" s="82" t="s">
        <v>26</v>
      </c>
      <c r="J5" s="88"/>
    </row>
    <row r="6" spans="1:10">
      <c r="A6" s="89" t="s">
        <v>27</v>
      </c>
      <c r="B6" s="90"/>
      <c r="C6" s="90" t="s">
        <v>28</v>
      </c>
      <c r="D6" s="91"/>
      <c r="E6" s="90" t="s">
        <v>29</v>
      </c>
      <c r="F6" s="91"/>
      <c r="G6" s="90" t="s">
        <v>30</v>
      </c>
      <c r="H6" s="91"/>
      <c r="I6" s="90" t="s">
        <v>31</v>
      </c>
      <c r="J6" s="92"/>
    </row>
    <row r="7" spans="1:10">
      <c r="A7" s="87" t="s">
        <v>32</v>
      </c>
      <c r="B7" s="83">
        <f>+(((2*0.3+$B$4/1000)*(0.1+$B$4/2000))-(PI()*($B$4/1000)^2/8))*$B$3</f>
        <v>15.057662778936695</v>
      </c>
      <c r="C7" s="82" t="s">
        <v>32</v>
      </c>
      <c r="D7" s="83">
        <f>+(((2*0.3+$B$4/1000)*(0.75*$B$4/1000))-(PI()*($B$4/1000)^2/8))*$B$3</f>
        <v>7.696737778936698</v>
      </c>
      <c r="E7" s="82" t="s">
        <v>32</v>
      </c>
      <c r="F7" s="83">
        <f>+(((2*0.4+$B$4/1000)*(0.75*$B$4/1000))-(PI()*($B$4/1000)^2/8))*$B$3</f>
        <v>10.056237778936699</v>
      </c>
      <c r="G7" s="82" t="s">
        <v>32</v>
      </c>
      <c r="H7" s="83">
        <f>+(((2*0.4+$B$4/1000)*(0.2+$B$4/2000))-(PI()*($B$4/1000)^2/8))*$B$3</f>
        <v>32.5036627789367</v>
      </c>
      <c r="I7" s="82" t="s">
        <v>32</v>
      </c>
      <c r="J7" s="88">
        <f>+(((2*0.4+$B$4/1000)*(0.2+$B$4/2000))-(PI()*($B$4/1000)^2/8))*$B$3</f>
        <v>32.5036627789367</v>
      </c>
    </row>
    <row r="8" spans="1:10">
      <c r="A8" s="87" t="s">
        <v>33</v>
      </c>
      <c r="B8" s="83">
        <f>+(((2*0.3+$B$4/1000)*(0.3+$B$4/2000))-(PI()*($B$4/1000)^2/8))*$B$3</f>
        <v>35.3636627789367</v>
      </c>
      <c r="C8" s="82" t="s">
        <v>34</v>
      </c>
      <c r="D8" s="83">
        <f>+(((2*0.3+$B$4/1000)*(0.3+$B$4/2000))-(PI()*($B$4/1000)^2/8))*$B$3</f>
        <v>35.3636627789367</v>
      </c>
      <c r="E8" s="82" t="s">
        <v>34</v>
      </c>
      <c r="F8" s="83">
        <f>+(((2*0.4+$B$4/1000)*(0.3+$B$4/2000))-(PI()*($B$4/1000)^2/8))*$B$3</f>
        <v>45.516662778936698</v>
      </c>
      <c r="G8" s="82" t="s">
        <v>34</v>
      </c>
      <c r="H8" s="83">
        <f>+(((2*0.4+$B$4/1000)*(0.3+$B$4/2000))-(PI()*($B$4/1000)^2/8))*$B$3</f>
        <v>45.516662778936698</v>
      </c>
      <c r="I8" s="82" t="s">
        <v>34</v>
      </c>
      <c r="J8" s="88">
        <f>+(((2*0.5+$B$4/1000)*(0.3+$B$4/2000))-(PI()*($B$4/1000)^2/8))*$B$3</f>
        <v>55.669662778936697</v>
      </c>
    </row>
    <row r="9" spans="1:10">
      <c r="A9" s="87"/>
      <c r="B9" s="83"/>
      <c r="C9" s="83"/>
      <c r="D9" s="83"/>
      <c r="E9" s="83"/>
      <c r="F9" s="83"/>
      <c r="G9" s="83"/>
      <c r="H9" s="83"/>
      <c r="I9" s="83"/>
      <c r="J9" s="88"/>
    </row>
    <row r="10" spans="1:10">
      <c r="A10" s="81" t="s">
        <v>35</v>
      </c>
      <c r="B10" s="82"/>
      <c r="C10" s="82"/>
      <c r="D10" s="82"/>
      <c r="E10" s="82"/>
      <c r="F10" s="82"/>
      <c r="G10" s="82"/>
      <c r="H10" s="82"/>
      <c r="I10" s="82"/>
      <c r="J10" s="84"/>
    </row>
    <row r="11" spans="1:10">
      <c r="A11" s="87" t="s">
        <v>22</v>
      </c>
      <c r="B11" s="83"/>
      <c r="C11" s="82" t="s">
        <v>36</v>
      </c>
      <c r="D11" s="83"/>
      <c r="E11" s="82" t="s">
        <v>37</v>
      </c>
      <c r="F11" s="83"/>
      <c r="G11" s="82" t="s">
        <v>38</v>
      </c>
      <c r="H11" s="83"/>
      <c r="I11" s="82" t="s">
        <v>26</v>
      </c>
      <c r="J11" s="88"/>
    </row>
    <row r="12" spans="1:10">
      <c r="A12" s="89" t="s">
        <v>39</v>
      </c>
      <c r="B12" s="90"/>
      <c r="C12" s="90" t="s">
        <v>29</v>
      </c>
      <c r="D12" s="91"/>
      <c r="E12" s="90" t="s">
        <v>30</v>
      </c>
      <c r="F12" s="91"/>
      <c r="G12" s="90" t="s">
        <v>40</v>
      </c>
      <c r="H12" s="91"/>
      <c r="I12" s="90" t="s">
        <v>41</v>
      </c>
      <c r="J12" s="92"/>
    </row>
    <row r="13" spans="1:10">
      <c r="A13" s="87" t="s">
        <v>32</v>
      </c>
      <c r="B13" s="83">
        <f>+(((2*0.3+$B$4/1000)*(0.1+$B$4/6000))-($B$4/1000)^2*(PI()-2)/16)*$B$3</f>
        <v>11.890927222801682</v>
      </c>
      <c r="C13" s="82" t="s">
        <v>32</v>
      </c>
      <c r="D13" s="83">
        <f>+(((2*0.4+$B$4/1000)*(0.1+$B$4/6000))-($B$4/1000)^2*(PI()-2)/16)*$B$3</f>
        <v>15.275260556135018</v>
      </c>
      <c r="E13" s="82" t="s">
        <v>32</v>
      </c>
      <c r="F13" s="83">
        <f>+(((2*0.4+$B$4/1000)*(7/24*$B$4/1000))-($B$4/1000)^2*(PI()-2)/16)*$B$3</f>
        <v>4.0515480561350161</v>
      </c>
      <c r="G13" s="82" t="s">
        <v>32</v>
      </c>
      <c r="H13" s="83">
        <f>+(((2*0.5+$B$4/1000)*(7/24*$B$4/1000))-($B$4/1000)^2*(PI()-2)/16)*$B$3</f>
        <v>4.9691313894683509</v>
      </c>
      <c r="I13" s="82" t="s">
        <v>32</v>
      </c>
      <c r="J13" s="88">
        <f>+(((2*0.5+$B$4/1000)*(0.2+$B$4/6000))-($B$4/1000)^2*(PI()-2)/16)*$B$3</f>
        <v>34.532593889468352</v>
      </c>
    </row>
    <row r="14" spans="1:10">
      <c r="A14" s="87" t="s">
        <v>33</v>
      </c>
      <c r="B14" s="83">
        <f>+((2*0.3+$B$4/1000)*(0.3+$B$4/1000+0.1)-(PI()*($B$4/1000)^2/4))*$B$3-B13</f>
        <v>38.530398335071709</v>
      </c>
      <c r="C14" s="82" t="s">
        <v>34</v>
      </c>
      <c r="D14" s="83">
        <f>+((2*0.4+$B$4/1000)*(0.3+$B$4/1000+0.1)-(PI()*($B$4/1000)^2/4))*$B$3-D13</f>
        <v>49.732065001738384</v>
      </c>
      <c r="E14" s="82" t="s">
        <v>34</v>
      </c>
      <c r="F14" s="83">
        <f>+((2*0.4+$B$4/1000)*(0.3+1.125*$B$4/1000)-(PI()*($B$4/1000)^2/4))*$B$3-F13</f>
        <v>49.732065001738377</v>
      </c>
      <c r="G14" s="82" t="s">
        <v>34</v>
      </c>
      <c r="H14" s="83">
        <f>+((2*0.5+$B$4/1000)*(0.3+1.125*$B$4/1000)-(PI()*($B$4/1000)^2/4))*$B$3-H13</f>
        <v>60.933731668405052</v>
      </c>
      <c r="I14" s="82" t="s">
        <v>34</v>
      </c>
      <c r="J14" s="88">
        <f>+((2*0.5+$B$4/1000)*(0.3+$B$4/1000+0.2)-(PI()*($B$4/1000)^2/4))*$B$3-J13</f>
        <v>60.933731668405052</v>
      </c>
    </row>
    <row r="15" spans="1:10">
      <c r="A15" s="87"/>
      <c r="B15" s="83"/>
      <c r="C15" s="82"/>
      <c r="D15" s="82"/>
      <c r="E15" s="82"/>
      <c r="F15" s="82"/>
      <c r="G15" s="82"/>
      <c r="H15" s="82"/>
      <c r="I15" s="82"/>
      <c r="J15" s="84"/>
    </row>
    <row r="16" spans="1:10">
      <c r="A16" s="81" t="s">
        <v>42</v>
      </c>
      <c r="B16" s="82"/>
      <c r="C16" s="82"/>
      <c r="D16" s="82"/>
      <c r="E16" s="82"/>
      <c r="F16" s="82"/>
      <c r="G16" s="82"/>
      <c r="H16" s="82"/>
      <c r="I16" s="82"/>
      <c r="J16" s="84"/>
    </row>
    <row r="17" spans="1:10">
      <c r="A17" s="164" t="s">
        <v>22</v>
      </c>
      <c r="B17" s="108"/>
      <c r="C17" s="82" t="s">
        <v>43</v>
      </c>
      <c r="D17" s="83"/>
      <c r="E17" s="82" t="s">
        <v>24</v>
      </c>
      <c r="F17" s="83"/>
      <c r="G17" s="82" t="s">
        <v>44</v>
      </c>
      <c r="H17" s="83"/>
      <c r="I17" s="82" t="s">
        <v>26</v>
      </c>
      <c r="J17" s="88"/>
    </row>
    <row r="18" spans="1:10">
      <c r="A18" s="165" t="s">
        <v>27</v>
      </c>
      <c r="B18" s="109"/>
      <c r="C18" s="90" t="s">
        <v>28</v>
      </c>
      <c r="D18" s="91"/>
      <c r="E18" s="90" t="s">
        <v>29</v>
      </c>
      <c r="F18" s="91"/>
      <c r="G18" s="90" t="s">
        <v>30</v>
      </c>
      <c r="H18" s="91"/>
      <c r="I18" s="90" t="s">
        <v>45</v>
      </c>
      <c r="J18" s="92"/>
    </row>
    <row r="19" spans="1:10">
      <c r="A19" s="164" t="s">
        <v>32</v>
      </c>
      <c r="B19" s="108">
        <f>+(((2*0.3+$B$4/1000)*(0.2+$B$4/1000))-($B$4/1000)^2*(PI())/4)*$B$3</f>
        <v>30.11532555787339</v>
      </c>
      <c r="C19" s="82" t="s">
        <v>32</v>
      </c>
      <c r="D19" s="105">
        <f>+(((2*0.3+$B$4/1000)*(0.1+$B$4/4000+$B$4/1000))-($B$4/1000)^2*(PI())/4)*$B$3</f>
        <v>22.754400557873392</v>
      </c>
      <c r="E19" s="82" t="s">
        <v>32</v>
      </c>
      <c r="F19" s="83">
        <f>+(((2*0.4+$B$4/1000)*(0.1+$B$4/4000+$B$4/1000))-($B$4/1000)^2*(PI())/4)*$B$3</f>
        <v>29.546900557873389</v>
      </c>
      <c r="G19" s="82" t="s">
        <v>32</v>
      </c>
      <c r="H19" s="83">
        <f>+(((2*0.4+$B$4/1000)*(0.3+$B$4/1000))-($B$4/1000)^2*(PI())/4)*$B$3</f>
        <v>51.994325557873395</v>
      </c>
      <c r="I19" s="82" t="s">
        <v>32</v>
      </c>
      <c r="J19" s="88">
        <f>+(((2*0.5+$B$4/1000)*(0.3+$B$4/1000))-($B$4/1000)^2*(PI())/4)*$B$3</f>
        <v>63.720325557873394</v>
      </c>
    </row>
    <row r="20" spans="1:10" ht="13.8" thickBot="1">
      <c r="A20" s="179" t="s">
        <v>33</v>
      </c>
      <c r="B20" s="180">
        <f>+((2*0.3+$B$4/1000)*0.2)*$B$3</f>
        <v>20.305999999999997</v>
      </c>
      <c r="C20" s="95" t="s">
        <v>34</v>
      </c>
      <c r="D20" s="106">
        <f>+((2*0.3+$B$4/1000)*0.2)*$B$3</f>
        <v>20.305999999999997</v>
      </c>
      <c r="E20" s="95" t="s">
        <v>34</v>
      </c>
      <c r="F20" s="94">
        <f>+((2*0.4+$B$4/1000)*0.2)*$B$3</f>
        <v>26.026000000000003</v>
      </c>
      <c r="G20" s="95" t="s">
        <v>34</v>
      </c>
      <c r="H20" s="94">
        <f>+((2*0.4+$B$4/1000)*0.2)*$B$3</f>
        <v>26.026000000000003</v>
      </c>
      <c r="I20" s="95" t="s">
        <v>34</v>
      </c>
      <c r="J20" s="96">
        <f>+((2*0.5+$B$4/1000)*0.2)*$B$3</f>
        <v>31.746000000000006</v>
      </c>
    </row>
  </sheetData>
  <printOptions horizontalCentered="1"/>
  <pageMargins left="0.31496062992125984" right="0" top="0.31496062992125984" bottom="0.31496062992125984" header="0" footer="0"/>
  <pageSetup paperSize="9" firstPageNumber="2" orientation="portrait" useFirstPageNumber="1" horizontalDpi="4294967293" r:id="rId1"/>
  <headerFooter alignWithMargins="0">
    <oddFooter>&amp;CC2.2.&amp;P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
  <sheetViews>
    <sheetView workbookViewId="0"/>
  </sheetViews>
  <sheetFormatPr defaultRowHeight="13.2"/>
  <cols>
    <col min="1" max="1" width="29.44140625" bestFit="1" customWidth="1"/>
    <col min="2" max="2" width="5.5546875" bestFit="1" customWidth="1"/>
    <col min="3" max="3" width="17.44140625" bestFit="1" customWidth="1"/>
    <col min="4" max="4" width="5.5546875" bestFit="1" customWidth="1"/>
    <col min="5" max="5" width="16.5546875" bestFit="1" customWidth="1"/>
    <col min="6" max="6" width="4.6640625" bestFit="1" customWidth="1"/>
    <col min="7" max="7" width="17.5546875" bestFit="1" customWidth="1"/>
    <col min="8" max="8" width="4.6640625" bestFit="1" customWidth="1"/>
    <col min="9" max="9" width="18.44140625" bestFit="1" customWidth="1"/>
    <col min="10" max="10" width="4.6640625" bestFit="1" customWidth="1"/>
  </cols>
  <sheetData>
    <row r="1" spans="1:10">
      <c r="A1" s="78" t="s">
        <v>18</v>
      </c>
      <c r="B1" s="79"/>
      <c r="C1" s="79"/>
      <c r="D1" s="79"/>
      <c r="E1" s="79"/>
      <c r="F1" s="79"/>
      <c r="G1" s="79"/>
      <c r="H1" s="79"/>
      <c r="I1" s="79"/>
      <c r="J1" s="80"/>
    </row>
    <row r="2" spans="1:10">
      <c r="A2" s="81" t="s">
        <v>19</v>
      </c>
      <c r="B2" s="82"/>
      <c r="C2" s="82"/>
      <c r="D2" s="82"/>
      <c r="E2" s="83">
        <f>+(PI())</f>
        <v>3.1415926535897931</v>
      </c>
      <c r="F2" s="82"/>
      <c r="G2" s="82"/>
      <c r="H2" s="82"/>
      <c r="I2" s="82"/>
      <c r="J2" s="84"/>
    </row>
    <row r="3" spans="1:10">
      <c r="A3" s="85" t="s">
        <v>20</v>
      </c>
      <c r="B3" s="86">
        <f>Calcs!C137</f>
        <v>1153.9000000000001</v>
      </c>
      <c r="C3" s="82" t="s">
        <v>207</v>
      </c>
      <c r="D3" s="82"/>
      <c r="E3" s="82"/>
      <c r="F3" s="82"/>
      <c r="G3" s="82"/>
      <c r="H3" s="82"/>
      <c r="I3" s="82"/>
      <c r="J3" s="84"/>
    </row>
    <row r="4" spans="1:10">
      <c r="A4" s="85" t="s">
        <v>21</v>
      </c>
      <c r="B4" s="86">
        <v>650</v>
      </c>
      <c r="C4" s="82"/>
      <c r="D4" s="82"/>
      <c r="E4" s="82"/>
      <c r="F4" s="82"/>
      <c r="G4" s="82"/>
      <c r="H4" s="82"/>
      <c r="I4" s="82"/>
      <c r="J4" s="84"/>
    </row>
    <row r="5" spans="1:10">
      <c r="A5" s="87" t="s">
        <v>22</v>
      </c>
      <c r="B5" s="83"/>
      <c r="C5" s="82" t="s">
        <v>23</v>
      </c>
      <c r="D5" s="83"/>
      <c r="E5" s="82" t="s">
        <v>24</v>
      </c>
      <c r="F5" s="83"/>
      <c r="G5" s="82" t="s">
        <v>25</v>
      </c>
      <c r="H5" s="83"/>
      <c r="I5" s="82" t="s">
        <v>26</v>
      </c>
      <c r="J5" s="88"/>
    </row>
    <row r="6" spans="1:10">
      <c r="A6" s="89" t="s">
        <v>27</v>
      </c>
      <c r="B6" s="90"/>
      <c r="C6" s="90" t="s">
        <v>28</v>
      </c>
      <c r="D6" s="91"/>
      <c r="E6" s="90" t="s">
        <v>29</v>
      </c>
      <c r="F6" s="91"/>
      <c r="G6" s="90" t="s">
        <v>30</v>
      </c>
      <c r="H6" s="91"/>
      <c r="I6" s="90" t="s">
        <v>31</v>
      </c>
      <c r="J6" s="92"/>
    </row>
    <row r="7" spans="1:10">
      <c r="A7" s="87" t="s">
        <v>32</v>
      </c>
      <c r="B7" s="83">
        <f>+(((2*0.3+$B$4/1000)*(0.1+$B$4/2000))-(PI()*($B$4/1000)^2/8))*$B$3</f>
        <v>421.55963876776337</v>
      </c>
      <c r="C7" s="82" t="s">
        <v>32</v>
      </c>
      <c r="D7" s="83">
        <f>+(((2*0.3+$B$4/1000)*(0.75*$B$4/1000))-(PI()*($B$4/1000)^2/8))*$B$3</f>
        <v>511.70807626776337</v>
      </c>
      <c r="E7" s="82" t="s">
        <v>32</v>
      </c>
      <c r="F7" s="83">
        <f>+(((2*0.4+$B$4/1000)*(0.75*$B$4/1000))-(PI()*($B$4/1000)^2/8))*$B$3</f>
        <v>624.21332626776336</v>
      </c>
      <c r="G7" s="82" t="s">
        <v>32</v>
      </c>
      <c r="H7" s="83">
        <f>+(((2*0.4+$B$4/1000)*(0.2+$B$4/2000))-(PI()*($B$4/1000)^2/8))*$B$3</f>
        <v>686.95663876776348</v>
      </c>
      <c r="I7" s="82" t="s">
        <v>32</v>
      </c>
      <c r="J7" s="88">
        <f>+(((2*0.4+$B$4/1000)*(0.2+$B$4/2000))-(PI()*($B$4/1000)^2/8))*$B$3</f>
        <v>686.95663876776348</v>
      </c>
    </row>
    <row r="8" spans="1:10">
      <c r="A8" s="87" t="s">
        <v>33</v>
      </c>
      <c r="B8" s="83">
        <f>+(((2*0.3+$B$4/1000)*(0.3+$B$4/2000))-(PI()*($B$4/1000)^2/8))*$B$3</f>
        <v>710.03463876776334</v>
      </c>
      <c r="C8" s="82" t="s">
        <v>34</v>
      </c>
      <c r="D8" s="83">
        <f>+(((2*0.3+$B$4/1000)*(0.3+$B$4/2000))-(PI()*($B$4/1000)^2/8))*$B$3</f>
        <v>710.03463876776334</v>
      </c>
      <c r="E8" s="82" t="s">
        <v>34</v>
      </c>
      <c r="F8" s="83">
        <f>+(((2*0.4+$B$4/1000)*(0.3+$B$4/2000))-(PI()*($B$4/1000)^2/8))*$B$3</f>
        <v>854.27213876776352</v>
      </c>
      <c r="G8" s="82" t="s">
        <v>34</v>
      </c>
      <c r="H8" s="83">
        <f>+(((2*0.4+$B$4/1000)*(0.3+$B$4/2000))-(PI()*($B$4/1000)^2/8))*$B$3</f>
        <v>854.27213876776352</v>
      </c>
      <c r="I8" s="82" t="s">
        <v>34</v>
      </c>
      <c r="J8" s="88">
        <f>+(((2*0.5+$B$4/1000)*(0.3+$B$4/2000))-(PI()*($B$4/1000)^2/8))*$B$3</f>
        <v>998.50963876776336</v>
      </c>
    </row>
    <row r="9" spans="1:10">
      <c r="A9" s="87"/>
      <c r="B9" s="83"/>
      <c r="C9" s="83"/>
      <c r="D9" s="83"/>
      <c r="E9" s="83"/>
      <c r="F9" s="83"/>
      <c r="G9" s="83"/>
      <c r="H9" s="83"/>
      <c r="I9" s="83"/>
      <c r="J9" s="88"/>
    </row>
    <row r="10" spans="1:10">
      <c r="A10" s="163" t="s">
        <v>35</v>
      </c>
      <c r="B10" s="107"/>
      <c r="C10" s="82"/>
      <c r="D10" s="82"/>
      <c r="E10" s="82"/>
      <c r="F10" s="82"/>
      <c r="G10" s="82"/>
      <c r="H10" s="82"/>
      <c r="I10" s="82"/>
      <c r="J10" s="84"/>
    </row>
    <row r="11" spans="1:10">
      <c r="A11" s="164" t="s">
        <v>22</v>
      </c>
      <c r="B11" s="108"/>
      <c r="C11" s="82" t="s">
        <v>36</v>
      </c>
      <c r="D11" s="83"/>
      <c r="E11" s="82" t="s">
        <v>37</v>
      </c>
      <c r="F11" s="83"/>
      <c r="G11" s="82" t="s">
        <v>38</v>
      </c>
      <c r="H11" s="83"/>
      <c r="I11" s="82" t="s">
        <v>26</v>
      </c>
      <c r="J11" s="88"/>
    </row>
    <row r="12" spans="1:10">
      <c r="A12" s="165" t="s">
        <v>39</v>
      </c>
      <c r="B12" s="109"/>
      <c r="C12" s="90" t="s">
        <v>29</v>
      </c>
      <c r="D12" s="91"/>
      <c r="E12" s="90" t="s">
        <v>30</v>
      </c>
      <c r="F12" s="91"/>
      <c r="G12" s="90" t="s">
        <v>40</v>
      </c>
      <c r="H12" s="91"/>
      <c r="I12" s="90" t="s">
        <v>41</v>
      </c>
      <c r="J12" s="92"/>
    </row>
    <row r="13" spans="1:10">
      <c r="A13" s="164" t="s">
        <v>32</v>
      </c>
      <c r="B13" s="108">
        <f>+(((2*0.3+$B$4/1000)*(0.1+$B$4/6000))-($B$4/1000)^2*(PI()-2)/16)*$B$3</f>
        <v>265.71026730054837</v>
      </c>
      <c r="C13" s="82" t="s">
        <v>32</v>
      </c>
      <c r="D13" s="83">
        <f>+(((2*0.4+$B$4/1000)*(0.1+$B$4/6000))-($B$4/1000)^2*(PI()-2)/16)*$B$3</f>
        <v>313.78943396721507</v>
      </c>
      <c r="E13" s="82" t="s">
        <v>32</v>
      </c>
      <c r="F13" s="83">
        <f>+(((2*0.4+$B$4/1000)*(7/24*$B$4/1000))-($B$4/1000)^2*(PI()-2)/16)*$B$3</f>
        <v>282.41777771721507</v>
      </c>
      <c r="G13" s="82" t="s">
        <v>32</v>
      </c>
      <c r="H13" s="83">
        <f>+(((2*0.5+$B$4/1000)*(7/24*$B$4/1000))-($B$4/1000)^2*(PI()-2)/16)*$B$3</f>
        <v>326.16981938388165</v>
      </c>
      <c r="I13" s="82" t="s">
        <v>32</v>
      </c>
      <c r="J13" s="88">
        <f>+(((2*0.5+$B$4/1000)*(0.2+$B$4/6000))-($B$4/1000)^2*(PI()-2)/16)*$B$3</f>
        <v>552.26210063388169</v>
      </c>
    </row>
    <row r="14" spans="1:10">
      <c r="A14" s="164" t="s">
        <v>33</v>
      </c>
      <c r="B14" s="108">
        <f>+((2*0.3+$B$4/1000)*(0.3+$B$4/1000+0.1)-(PI()*($B$4/1000)^2/4))*$B$3-B13</f>
        <v>865.8840102349784</v>
      </c>
      <c r="C14" s="82" t="s">
        <v>34</v>
      </c>
      <c r="D14" s="83">
        <f>+((2*0.4+$B$4/1000)*(0.3+$B$4/1000+0.1)-(PI()*($B$4/1000)^2/4))*$B$3-D13</f>
        <v>1060.1238435683119</v>
      </c>
      <c r="E14" s="82" t="s">
        <v>34</v>
      </c>
      <c r="F14" s="83">
        <f>+((2*0.4+$B$4/1000)*(0.3+1.125*$B$4/1000)-(PI()*($B$4/1000)^2/4))*$B$3-F13</f>
        <v>1060.1238435683119</v>
      </c>
      <c r="G14" s="82" t="s">
        <v>34</v>
      </c>
      <c r="H14" s="83">
        <f>+((2*0.5+$B$4/1000)*(0.3+1.125*$B$4/1000)-(PI()*($B$4/1000)^2/4))*$B$3-H13</f>
        <v>1254.3636769016448</v>
      </c>
      <c r="I14" s="82" t="s">
        <v>34</v>
      </c>
      <c r="J14" s="88">
        <f>+((2*0.5+$B$4/1000)*(0.3+$B$4/1000+0.2)-(PI()*($B$4/1000)^2/4))*$B$3-J13</f>
        <v>1254.3636769016448</v>
      </c>
    </row>
    <row r="15" spans="1:10">
      <c r="A15" s="87"/>
      <c r="B15" s="83"/>
      <c r="C15" s="82"/>
      <c r="D15" s="82"/>
      <c r="E15" s="82"/>
      <c r="F15" s="82"/>
      <c r="G15" s="82"/>
      <c r="H15" s="82"/>
      <c r="I15" s="82"/>
      <c r="J15" s="84"/>
    </row>
    <row r="16" spans="1:10">
      <c r="A16" s="81" t="s">
        <v>42</v>
      </c>
      <c r="B16" s="82"/>
      <c r="C16" s="82"/>
      <c r="D16" s="82"/>
      <c r="E16" s="82"/>
      <c r="F16" s="82"/>
      <c r="G16" s="82"/>
      <c r="H16" s="82"/>
      <c r="I16" s="82"/>
      <c r="J16" s="84"/>
    </row>
    <row r="17" spans="1:10">
      <c r="A17" s="87" t="s">
        <v>22</v>
      </c>
      <c r="B17" s="83"/>
      <c r="C17" s="82" t="s">
        <v>43</v>
      </c>
      <c r="D17" s="83"/>
      <c r="E17" s="82" t="s">
        <v>24</v>
      </c>
      <c r="F17" s="83"/>
      <c r="G17" s="82" t="s">
        <v>44</v>
      </c>
      <c r="H17" s="83"/>
      <c r="I17" s="82" t="s">
        <v>26</v>
      </c>
      <c r="J17" s="88"/>
    </row>
    <row r="18" spans="1:10">
      <c r="A18" s="89" t="s">
        <v>27</v>
      </c>
      <c r="B18" s="90"/>
      <c r="C18" s="90" t="s">
        <v>28</v>
      </c>
      <c r="D18" s="91"/>
      <c r="E18" s="90" t="s">
        <v>29</v>
      </c>
      <c r="F18" s="91"/>
      <c r="G18" s="90" t="s">
        <v>30</v>
      </c>
      <c r="H18" s="91"/>
      <c r="I18" s="90" t="s">
        <v>45</v>
      </c>
      <c r="J18" s="92"/>
    </row>
    <row r="19" spans="1:10">
      <c r="A19" s="87" t="s">
        <v>32</v>
      </c>
      <c r="B19" s="83">
        <f>+(((2*0.3+$B$4/1000)*(0.2+$B$4/1000))-($B$4/1000)^2*(PI())/4)*$B$3</f>
        <v>843.11927753552675</v>
      </c>
      <c r="C19" s="82" t="s">
        <v>32</v>
      </c>
      <c r="D19" s="105">
        <f>+(((2*0.3+$B$4/1000)*(0.1+$B$4/4000+$B$4/1000))-($B$4/1000)^2*(PI())/4)*$B$3</f>
        <v>933.26771503552675</v>
      </c>
      <c r="E19" s="82" t="s">
        <v>32</v>
      </c>
      <c r="F19" s="83">
        <f>+(((2*0.4+$B$4/1000)*(0.1+$B$4/4000+$B$4/1000))-($B$4/1000)^2*(PI())/4)*$B$3</f>
        <v>1143.854465035527</v>
      </c>
      <c r="G19" s="82" t="s">
        <v>32</v>
      </c>
      <c r="H19" s="83">
        <f>+(((2*0.4+$B$4/1000)*(0.3+$B$4/1000))-($B$4/1000)^2*(PI())/4)*$B$3</f>
        <v>1206.597777535527</v>
      </c>
      <c r="I19" s="82" t="s">
        <v>32</v>
      </c>
      <c r="J19" s="88">
        <f>+(((2*0.5+$B$4/1000)*(0.3+$B$4/1000))-($B$4/1000)^2*(PI())/4)*$B$3</f>
        <v>1425.8387775355266</v>
      </c>
    </row>
    <row r="20" spans="1:10" ht="13.8" thickBot="1">
      <c r="A20" s="93" t="s">
        <v>33</v>
      </c>
      <c r="B20" s="94">
        <f>+((2*0.3+$B$4/1000)*0.2)*$B$3</f>
        <v>288.47500000000002</v>
      </c>
      <c r="C20" s="95" t="s">
        <v>34</v>
      </c>
      <c r="D20" s="106">
        <f>+((2*0.3+$B$4/1000)*0.2)*$B$3</f>
        <v>288.47500000000002</v>
      </c>
      <c r="E20" s="95" t="s">
        <v>34</v>
      </c>
      <c r="F20" s="94">
        <f>+((2*0.4+$B$4/1000)*0.2)*$B$3</f>
        <v>334.63100000000009</v>
      </c>
      <c r="G20" s="95" t="s">
        <v>34</v>
      </c>
      <c r="H20" s="94">
        <f>+((2*0.4+$B$4/1000)*0.2)*$B$3</f>
        <v>334.63100000000009</v>
      </c>
      <c r="I20" s="95" t="s">
        <v>34</v>
      </c>
      <c r="J20" s="96">
        <f>+((2*0.5+$B$4/1000)*0.2)*$B$3</f>
        <v>380.78700000000003</v>
      </c>
    </row>
  </sheetData>
  <printOptions horizontalCentered="1"/>
  <pageMargins left="0.31496062992125984" right="0.31496062992125984" top="0.31496062992125984" bottom="0.31496062992125984" header="0" footer="0"/>
  <pageSetup paperSize="9" scale="97" firstPageNumber="12" orientation="portrait" useFirstPageNumber="1" horizontalDpi="4294967293" r:id="rId1"/>
  <headerFooter alignWithMargins="0">
    <oddFooter>&amp;CA.&amp;P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145"/>
  <sheetViews>
    <sheetView topLeftCell="A104" workbookViewId="0">
      <selection activeCell="C8" sqref="C8"/>
    </sheetView>
  </sheetViews>
  <sheetFormatPr defaultRowHeight="13.2"/>
  <cols>
    <col min="1" max="1" width="1.33203125" customWidth="1"/>
    <col min="2" max="2" width="39.5546875" bestFit="1" customWidth="1"/>
    <col min="3" max="3" width="9.6640625" customWidth="1"/>
    <col min="4" max="4" width="10.44140625" customWidth="1"/>
    <col min="5" max="5" width="41.5546875" bestFit="1" customWidth="1"/>
  </cols>
  <sheetData>
    <row r="1" spans="2:15" ht="14.4">
      <c r="B1" s="133" t="s">
        <v>50</v>
      </c>
      <c r="C1" s="133" t="s">
        <v>4</v>
      </c>
      <c r="D1" s="133" t="s">
        <v>3</v>
      </c>
      <c r="E1" s="133" t="s">
        <v>14</v>
      </c>
      <c r="F1" s="132"/>
      <c r="G1" s="134" t="s">
        <v>51</v>
      </c>
      <c r="H1" s="135"/>
      <c r="I1" s="135"/>
      <c r="J1" s="135"/>
      <c r="K1" s="136"/>
      <c r="L1" s="136"/>
      <c r="M1" s="136"/>
      <c r="N1" s="136"/>
      <c r="O1" s="136"/>
    </row>
    <row r="2" spans="2:15" ht="15">
      <c r="B2" s="137"/>
      <c r="C2" s="137"/>
      <c r="D2" s="138"/>
      <c r="E2" s="139"/>
      <c r="F2" s="135"/>
      <c r="G2" s="140" t="s">
        <v>52</v>
      </c>
      <c r="H2" s="141" t="s">
        <v>53</v>
      </c>
      <c r="I2" s="132"/>
      <c r="J2" s="132"/>
      <c r="K2" s="136"/>
      <c r="L2" s="136"/>
      <c r="M2" s="136"/>
      <c r="N2" s="136"/>
      <c r="O2" s="136"/>
    </row>
    <row r="3" spans="2:15" ht="16.2">
      <c r="B3" s="624" t="s">
        <v>54</v>
      </c>
      <c r="C3" s="625"/>
      <c r="D3" s="625"/>
      <c r="E3" s="626"/>
      <c r="F3" s="135"/>
      <c r="G3" s="142" t="s">
        <v>55</v>
      </c>
      <c r="H3" s="143"/>
      <c r="I3" s="135"/>
      <c r="J3" s="135" t="s">
        <v>56</v>
      </c>
      <c r="K3" s="136"/>
      <c r="L3" s="136"/>
      <c r="M3" s="141" t="s">
        <v>57</v>
      </c>
      <c r="N3" s="136"/>
      <c r="O3" s="136">
        <f>((1/3)*PI()*(C46^2)*((3*C50)-C46))-((1/3)*PI()*(C47^2)*((3*C51)-C47))</f>
        <v>28.871629185571891</v>
      </c>
    </row>
    <row r="4" spans="2:15" ht="16.2">
      <c r="B4" s="137" t="s">
        <v>58</v>
      </c>
      <c r="C4" s="144">
        <v>19.600000000000001</v>
      </c>
      <c r="D4" s="138" t="s">
        <v>9</v>
      </c>
      <c r="E4" s="139" t="s">
        <v>59</v>
      </c>
      <c r="F4" s="135"/>
      <c r="G4" s="140" t="s">
        <v>60</v>
      </c>
      <c r="H4" s="141" t="s">
        <v>61</v>
      </c>
      <c r="I4" s="135"/>
      <c r="J4" s="135"/>
      <c r="K4" s="136"/>
      <c r="L4" s="136"/>
      <c r="M4" s="136"/>
      <c r="N4" s="136"/>
      <c r="O4" s="136"/>
    </row>
    <row r="5" spans="2:15" ht="14.4">
      <c r="B5" s="137" t="s">
        <v>62</v>
      </c>
      <c r="C5" s="144">
        <f>C4-(C8*2)</f>
        <v>19</v>
      </c>
      <c r="D5" s="138" t="s">
        <v>9</v>
      </c>
      <c r="E5" s="139" t="s">
        <v>59</v>
      </c>
      <c r="F5" s="135"/>
      <c r="G5" s="140" t="s">
        <v>63</v>
      </c>
      <c r="H5" s="141" t="s">
        <v>64</v>
      </c>
      <c r="I5" s="135"/>
      <c r="J5" s="135"/>
      <c r="K5" s="136"/>
      <c r="L5" s="136"/>
      <c r="M5" s="136"/>
      <c r="N5" s="136"/>
      <c r="O5" s="136"/>
    </row>
    <row r="6" spans="2:15" ht="14.4">
      <c r="B6" s="137" t="s">
        <v>65</v>
      </c>
      <c r="C6" s="144">
        <f>C4/2</f>
        <v>9.8000000000000007</v>
      </c>
      <c r="D6" s="138" t="s">
        <v>9</v>
      </c>
      <c r="E6" s="139"/>
      <c r="F6" s="135"/>
      <c r="G6" s="140" t="s">
        <v>66</v>
      </c>
      <c r="H6" s="145" t="s">
        <v>67</v>
      </c>
      <c r="I6" s="135"/>
      <c r="J6" s="135"/>
      <c r="K6" s="136"/>
      <c r="L6" s="136"/>
      <c r="M6" s="136"/>
      <c r="N6" s="136"/>
      <c r="O6" s="136"/>
    </row>
    <row r="7" spans="2:15" ht="14.4">
      <c r="B7" s="137" t="s">
        <v>68</v>
      </c>
      <c r="C7" s="144">
        <f>C5/2</f>
        <v>9.5</v>
      </c>
      <c r="D7" s="138" t="s">
        <v>9</v>
      </c>
      <c r="E7" s="139"/>
      <c r="F7" s="135"/>
      <c r="G7" s="140" t="s">
        <v>69</v>
      </c>
      <c r="H7" s="145" t="s">
        <v>67</v>
      </c>
      <c r="I7" s="135"/>
      <c r="J7" s="135"/>
      <c r="K7" s="136"/>
      <c r="L7" s="136"/>
      <c r="M7" s="136"/>
      <c r="N7" s="136"/>
      <c r="O7" s="136"/>
    </row>
    <row r="8" spans="2:15" ht="16.2">
      <c r="B8" s="137" t="s">
        <v>70</v>
      </c>
      <c r="C8" s="144">
        <v>0.3</v>
      </c>
      <c r="D8" s="138" t="s">
        <v>9</v>
      </c>
      <c r="E8" s="139" t="s">
        <v>59</v>
      </c>
      <c r="F8" s="135"/>
      <c r="G8" s="140" t="s">
        <v>71</v>
      </c>
      <c r="H8" s="141" t="s">
        <v>72</v>
      </c>
      <c r="I8" s="135"/>
      <c r="J8" s="135"/>
      <c r="K8" s="136"/>
      <c r="L8" s="136"/>
      <c r="M8" s="136"/>
      <c r="N8" s="136"/>
      <c r="O8" s="136"/>
    </row>
    <row r="9" spans="2:15">
      <c r="B9" s="137" t="s">
        <v>73</v>
      </c>
      <c r="C9" s="144">
        <f>PI()*C4</f>
        <v>61.575216010359952</v>
      </c>
      <c r="D9" s="138" t="s">
        <v>9</v>
      </c>
      <c r="E9" s="139"/>
      <c r="F9" s="135"/>
      <c r="G9" s="135"/>
      <c r="H9" s="135"/>
      <c r="I9" s="135"/>
      <c r="J9" s="135"/>
      <c r="K9" s="136"/>
      <c r="L9" s="136"/>
      <c r="M9" s="136"/>
      <c r="N9" s="136"/>
      <c r="O9" s="136"/>
    </row>
    <row r="10" spans="2:15">
      <c r="B10" s="137" t="s">
        <v>74</v>
      </c>
      <c r="C10" s="144">
        <f>PI()*C5</f>
        <v>59.690260418206066</v>
      </c>
      <c r="D10" s="138" t="s">
        <v>9</v>
      </c>
      <c r="E10" s="139"/>
      <c r="F10" s="135"/>
      <c r="G10" s="135"/>
      <c r="H10" s="135"/>
      <c r="I10" s="135"/>
      <c r="J10" s="135"/>
      <c r="K10" s="136"/>
      <c r="L10" s="136"/>
      <c r="M10" s="136"/>
      <c r="N10" s="136"/>
      <c r="O10" s="136"/>
    </row>
    <row r="11" spans="2:15">
      <c r="B11" s="137" t="s">
        <v>75</v>
      </c>
      <c r="C11" s="144">
        <v>5.8</v>
      </c>
      <c r="D11" s="138" t="s">
        <v>9</v>
      </c>
      <c r="E11" s="139" t="s">
        <v>76</v>
      </c>
      <c r="F11" s="135"/>
      <c r="G11" s="135"/>
      <c r="H11" s="135"/>
      <c r="I11" s="135"/>
      <c r="J11" s="135"/>
      <c r="K11" s="136"/>
      <c r="L11" s="136"/>
      <c r="M11" s="136"/>
      <c r="N11" s="136"/>
      <c r="O11" s="136"/>
    </row>
    <row r="12" spans="2:15" ht="26.4">
      <c r="B12" s="137" t="s">
        <v>77</v>
      </c>
      <c r="C12" s="144">
        <f>C11+0.4</f>
        <v>6.2</v>
      </c>
      <c r="D12" s="138" t="s">
        <v>9</v>
      </c>
      <c r="E12" s="139" t="s">
        <v>78</v>
      </c>
      <c r="F12" s="135"/>
      <c r="G12" s="135"/>
      <c r="H12" s="135"/>
      <c r="I12" s="135"/>
      <c r="J12" s="135"/>
      <c r="K12" s="136"/>
      <c r="L12" s="136"/>
      <c r="M12" s="136"/>
      <c r="N12" s="136"/>
      <c r="O12" s="136"/>
    </row>
    <row r="13" spans="2:15">
      <c r="B13" s="137"/>
      <c r="C13" s="144"/>
      <c r="D13" s="138"/>
      <c r="E13" s="139"/>
      <c r="F13" s="135"/>
      <c r="G13" s="135"/>
      <c r="H13" s="135"/>
      <c r="I13" s="135"/>
      <c r="J13" s="135"/>
      <c r="K13" s="136"/>
      <c r="L13" s="136"/>
      <c r="M13" s="136"/>
      <c r="N13" s="136"/>
      <c r="O13" s="136"/>
    </row>
    <row r="14" spans="2:15" ht="14.4">
      <c r="B14" s="624" t="s">
        <v>79</v>
      </c>
      <c r="C14" s="625"/>
      <c r="D14" s="625"/>
      <c r="E14" s="626"/>
      <c r="F14" s="135"/>
      <c r="G14" s="135"/>
      <c r="H14" s="135"/>
      <c r="I14" s="135"/>
      <c r="J14" s="135"/>
      <c r="K14" s="136"/>
      <c r="L14" s="136"/>
      <c r="M14" s="136"/>
      <c r="N14" s="136"/>
      <c r="O14" s="136"/>
    </row>
    <row r="15" spans="2:15" ht="16.2">
      <c r="B15" s="137" t="s">
        <v>80</v>
      </c>
      <c r="C15" s="144">
        <v>27.4831</v>
      </c>
      <c r="D15" s="138" t="s">
        <v>81</v>
      </c>
      <c r="E15" s="139" t="s">
        <v>82</v>
      </c>
      <c r="F15" s="135"/>
      <c r="G15" s="135"/>
      <c r="H15" s="135"/>
      <c r="I15" s="135"/>
      <c r="J15" s="135"/>
      <c r="K15" s="136"/>
      <c r="L15" s="136"/>
      <c r="M15" s="136"/>
      <c r="N15" s="136"/>
      <c r="O15" s="136"/>
    </row>
    <row r="16" spans="2:15">
      <c r="B16" s="137" t="s">
        <v>83</v>
      </c>
      <c r="C16" s="144">
        <v>5.93</v>
      </c>
      <c r="D16" s="138" t="s">
        <v>9</v>
      </c>
      <c r="E16" s="139"/>
      <c r="F16" s="135"/>
      <c r="G16" s="135"/>
      <c r="H16" s="135"/>
      <c r="I16" s="135"/>
      <c r="J16" s="135"/>
      <c r="K16" s="136"/>
      <c r="L16" s="136"/>
      <c r="M16" s="136"/>
      <c r="N16" s="136"/>
      <c r="O16" s="136"/>
    </row>
    <row r="17" spans="2:15">
      <c r="B17" s="137" t="s">
        <v>84</v>
      </c>
      <c r="C17" s="144">
        <v>19.100000000000001</v>
      </c>
      <c r="D17" s="138" t="s">
        <v>9</v>
      </c>
      <c r="E17" s="139"/>
      <c r="F17" s="135"/>
      <c r="G17" s="135"/>
      <c r="H17" s="135"/>
      <c r="I17" s="135"/>
      <c r="J17" s="135"/>
      <c r="K17" s="136"/>
      <c r="L17" s="136"/>
      <c r="M17" s="136"/>
      <c r="N17" s="136"/>
      <c r="O17" s="136"/>
    </row>
    <row r="18" spans="2:15">
      <c r="B18" s="137" t="s">
        <v>85</v>
      </c>
      <c r="C18" s="144">
        <f>C20*2</f>
        <v>7.1000000000000014</v>
      </c>
      <c r="D18" s="138" t="s">
        <v>9</v>
      </c>
      <c r="E18" s="139"/>
      <c r="F18" s="135"/>
      <c r="G18" s="135"/>
      <c r="H18" s="135"/>
      <c r="I18" s="135"/>
      <c r="J18" s="135"/>
      <c r="K18" s="136"/>
      <c r="L18" s="136"/>
      <c r="M18" s="136"/>
      <c r="N18" s="136"/>
      <c r="O18" s="136"/>
    </row>
    <row r="19" spans="2:15">
      <c r="B19" s="137" t="s">
        <v>86</v>
      </c>
      <c r="C19" s="144">
        <f>C17/2</f>
        <v>9.5500000000000007</v>
      </c>
      <c r="D19" s="138" t="s">
        <v>9</v>
      </c>
      <c r="E19" s="139"/>
      <c r="F19" s="135"/>
      <c r="G19" s="135"/>
      <c r="H19" s="135"/>
      <c r="I19" s="135"/>
      <c r="J19" s="135"/>
      <c r="K19" s="136"/>
      <c r="L19" s="136"/>
      <c r="M19" s="136"/>
      <c r="N19" s="136"/>
      <c r="O19" s="136"/>
    </row>
    <row r="20" spans="2:15">
      <c r="B20" s="137" t="s">
        <v>87</v>
      </c>
      <c r="C20" s="144">
        <f>C19-6</f>
        <v>3.5500000000000007</v>
      </c>
      <c r="D20" s="138" t="s">
        <v>9</v>
      </c>
      <c r="E20" s="139"/>
      <c r="F20" s="135"/>
      <c r="G20" s="135"/>
      <c r="H20" s="135"/>
      <c r="I20" s="135"/>
      <c r="J20" s="135"/>
      <c r="K20" s="136"/>
      <c r="L20" s="136"/>
      <c r="M20" s="136"/>
      <c r="N20" s="136"/>
      <c r="O20" s="136"/>
    </row>
    <row r="21" spans="2:15" ht="26.4">
      <c r="B21" s="137" t="s">
        <v>88</v>
      </c>
      <c r="C21" s="144">
        <v>3.6621000000000001</v>
      </c>
      <c r="D21" s="138" t="s">
        <v>9</v>
      </c>
      <c r="E21" s="139" t="s">
        <v>89</v>
      </c>
      <c r="F21" s="135"/>
      <c r="G21" s="135"/>
      <c r="H21" s="135"/>
      <c r="I21" s="135"/>
      <c r="J21" s="135"/>
      <c r="K21" s="136"/>
      <c r="L21" s="136"/>
      <c r="M21" s="136"/>
      <c r="N21" s="136"/>
      <c r="O21" s="136"/>
    </row>
    <row r="22" spans="2:15" ht="26.4">
      <c r="B22" s="137" t="s">
        <v>90</v>
      </c>
      <c r="C22" s="144">
        <v>5.2</v>
      </c>
      <c r="D22" s="138" t="s">
        <v>9</v>
      </c>
      <c r="E22" s="139" t="s">
        <v>89</v>
      </c>
      <c r="F22" s="135"/>
      <c r="G22" s="135"/>
      <c r="H22" s="135"/>
      <c r="I22" s="135"/>
      <c r="J22" s="135"/>
      <c r="K22" s="136"/>
      <c r="L22" s="136"/>
      <c r="M22" s="136"/>
      <c r="N22" s="136"/>
      <c r="O22" s="136"/>
    </row>
    <row r="23" spans="2:15">
      <c r="B23" s="137" t="s">
        <v>91</v>
      </c>
      <c r="C23" s="144">
        <v>0.73799999999999999</v>
      </c>
      <c r="D23" s="138" t="s">
        <v>9</v>
      </c>
      <c r="E23" s="139"/>
      <c r="F23" s="135"/>
      <c r="G23" s="135"/>
      <c r="H23" s="135"/>
      <c r="I23" s="135"/>
      <c r="J23" s="135"/>
      <c r="K23" s="136"/>
      <c r="L23" s="136"/>
      <c r="M23" s="136"/>
      <c r="N23" s="136"/>
      <c r="O23" s="136"/>
    </row>
    <row r="24" spans="2:15">
      <c r="B24" s="137"/>
      <c r="C24" s="144"/>
      <c r="D24" s="138"/>
      <c r="E24" s="139"/>
      <c r="F24" s="135"/>
      <c r="G24" s="135"/>
      <c r="H24" s="135"/>
      <c r="I24" s="135"/>
      <c r="J24" s="135"/>
      <c r="K24" s="136"/>
      <c r="L24" s="136"/>
      <c r="M24" s="136"/>
      <c r="N24" s="136"/>
      <c r="O24" s="136"/>
    </row>
    <row r="25" spans="2:15">
      <c r="B25" s="137" t="s">
        <v>92</v>
      </c>
      <c r="C25" s="144">
        <v>3.4</v>
      </c>
      <c r="D25" s="138" t="s">
        <v>9</v>
      </c>
      <c r="E25" s="139"/>
      <c r="F25" s="135"/>
      <c r="G25" s="135"/>
      <c r="H25" s="135"/>
      <c r="I25" s="135"/>
      <c r="J25" s="135"/>
      <c r="K25" s="136"/>
      <c r="L25" s="136"/>
      <c r="M25" s="136"/>
      <c r="N25" s="136"/>
      <c r="O25" s="136"/>
    </row>
    <row r="26" spans="2:15">
      <c r="B26" s="137" t="s">
        <v>93</v>
      </c>
      <c r="C26" s="144">
        <f>C25-(2*C29)</f>
        <v>2.8</v>
      </c>
      <c r="D26" s="138" t="s">
        <v>9</v>
      </c>
      <c r="E26" s="139"/>
      <c r="F26" s="135"/>
      <c r="G26" s="135"/>
      <c r="H26" s="135"/>
      <c r="I26" s="135"/>
      <c r="J26" s="135"/>
      <c r="K26" s="136"/>
      <c r="L26" s="136"/>
      <c r="M26" s="136"/>
      <c r="N26" s="136"/>
      <c r="O26" s="136"/>
    </row>
    <row r="27" spans="2:15">
      <c r="B27" s="137" t="s">
        <v>94</v>
      </c>
      <c r="C27" s="144">
        <f>C25/2</f>
        <v>1.7</v>
      </c>
      <c r="D27" s="138" t="s">
        <v>9</v>
      </c>
      <c r="E27" s="139"/>
      <c r="F27" s="135"/>
      <c r="G27" s="135"/>
      <c r="H27" s="135"/>
      <c r="I27" s="135"/>
      <c r="J27" s="135"/>
      <c r="K27" s="136"/>
      <c r="L27" s="136"/>
      <c r="M27" s="136"/>
      <c r="N27" s="136"/>
      <c r="O27" s="136"/>
    </row>
    <row r="28" spans="2:15">
      <c r="B28" s="137" t="s">
        <v>95</v>
      </c>
      <c r="C28" s="144">
        <f>C26/2</f>
        <v>1.4</v>
      </c>
      <c r="D28" s="138" t="s">
        <v>9</v>
      </c>
      <c r="E28" s="139"/>
      <c r="F28" s="135"/>
      <c r="G28" s="135"/>
      <c r="H28" s="135"/>
      <c r="I28" s="135"/>
      <c r="J28" s="135"/>
      <c r="K28" s="136"/>
      <c r="L28" s="136"/>
      <c r="M28" s="136"/>
      <c r="N28" s="136"/>
      <c r="O28" s="136"/>
    </row>
    <row r="29" spans="2:15">
      <c r="B29" s="137" t="s">
        <v>96</v>
      </c>
      <c r="C29" s="144">
        <v>0.3</v>
      </c>
      <c r="D29" s="138" t="s">
        <v>9</v>
      </c>
      <c r="E29" s="139"/>
      <c r="F29" s="135"/>
      <c r="G29" s="135"/>
      <c r="H29" s="135"/>
      <c r="I29" s="135"/>
      <c r="J29" s="135"/>
      <c r="K29" s="136"/>
      <c r="L29" s="136"/>
      <c r="M29" s="136"/>
      <c r="N29" s="136"/>
      <c r="O29" s="136"/>
    </row>
    <row r="30" spans="2:15">
      <c r="B30" s="137" t="s">
        <v>97</v>
      </c>
      <c r="C30" s="144">
        <f>PI()*C25</f>
        <v>10.681415022205297</v>
      </c>
      <c r="D30" s="138" t="s">
        <v>9</v>
      </c>
      <c r="E30" s="139"/>
      <c r="F30" s="135"/>
      <c r="G30" s="135"/>
      <c r="H30" s="135"/>
      <c r="I30" s="135"/>
      <c r="J30" s="135"/>
      <c r="K30" s="136"/>
      <c r="L30" s="136"/>
      <c r="M30" s="136"/>
      <c r="N30" s="136"/>
      <c r="O30" s="136"/>
    </row>
    <row r="31" spans="2:15">
      <c r="B31" s="137" t="s">
        <v>98</v>
      </c>
      <c r="C31" s="144">
        <f>PI()*C26</f>
        <v>8.7964594300514207</v>
      </c>
      <c r="D31" s="138" t="s">
        <v>9</v>
      </c>
      <c r="E31" s="139"/>
      <c r="F31" s="135"/>
      <c r="G31" s="135"/>
      <c r="H31" s="135"/>
      <c r="I31" s="135"/>
      <c r="J31" s="135"/>
      <c r="K31" s="136"/>
      <c r="L31" s="136"/>
      <c r="M31" s="136"/>
      <c r="N31" s="136"/>
      <c r="O31" s="136"/>
    </row>
    <row r="32" spans="2:15">
      <c r="B32" s="137" t="s">
        <v>99</v>
      </c>
      <c r="C32" s="144">
        <v>11.2</v>
      </c>
      <c r="D32" s="138" t="s">
        <v>9</v>
      </c>
      <c r="E32" s="139" t="s">
        <v>59</v>
      </c>
      <c r="F32" s="135"/>
      <c r="G32" s="135"/>
      <c r="H32" s="135"/>
      <c r="I32" s="135"/>
      <c r="J32" s="135"/>
      <c r="K32" s="136"/>
      <c r="L32" s="136"/>
      <c r="M32" s="136"/>
      <c r="N32" s="136"/>
      <c r="O32" s="136"/>
    </row>
    <row r="33" spans="2:15">
      <c r="B33" s="137"/>
      <c r="C33" s="144"/>
      <c r="D33" s="138"/>
      <c r="E33" s="139"/>
      <c r="F33" s="135"/>
      <c r="G33" s="135"/>
      <c r="H33" s="135"/>
      <c r="I33" s="135"/>
      <c r="J33" s="135"/>
      <c r="K33" s="136"/>
      <c r="L33" s="136"/>
      <c r="M33" s="136"/>
      <c r="N33" s="136"/>
      <c r="O33" s="136"/>
    </row>
    <row r="34" spans="2:15">
      <c r="B34" s="137" t="s">
        <v>100</v>
      </c>
      <c r="C34" s="144">
        <v>1.8</v>
      </c>
      <c r="D34" s="138" t="s">
        <v>9</v>
      </c>
      <c r="E34" s="139"/>
      <c r="F34" s="135"/>
      <c r="G34" s="135"/>
      <c r="H34" s="135"/>
      <c r="I34" s="135"/>
      <c r="J34" s="135"/>
      <c r="K34" s="136"/>
      <c r="L34" s="136"/>
      <c r="M34" s="136"/>
      <c r="N34" s="136"/>
      <c r="O34" s="136"/>
    </row>
    <row r="35" spans="2:15">
      <c r="B35" s="137"/>
      <c r="C35" s="144"/>
      <c r="D35" s="138"/>
      <c r="E35" s="139"/>
      <c r="F35" s="135"/>
      <c r="G35" s="135"/>
      <c r="H35" s="135"/>
      <c r="I35" s="135"/>
      <c r="J35" s="135"/>
      <c r="K35" s="136"/>
      <c r="L35" s="136"/>
      <c r="M35" s="136"/>
      <c r="N35" s="136"/>
      <c r="O35" s="136"/>
    </row>
    <row r="36" spans="2:15">
      <c r="B36" s="137" t="s">
        <v>101</v>
      </c>
      <c r="C36" s="144">
        <v>6.2</v>
      </c>
      <c r="D36" s="138" t="s">
        <v>9</v>
      </c>
      <c r="E36" s="139"/>
      <c r="F36" s="135"/>
      <c r="G36" s="135"/>
      <c r="H36" s="135"/>
      <c r="I36" s="135"/>
      <c r="J36" s="135"/>
      <c r="K36" s="136"/>
      <c r="L36" s="136"/>
      <c r="M36" s="136"/>
      <c r="N36" s="136"/>
      <c r="O36" s="136"/>
    </row>
    <row r="37" spans="2:15">
      <c r="B37" s="137" t="s">
        <v>102</v>
      </c>
      <c r="C37" s="144">
        <f>C36-(2*C40)</f>
        <v>5.6000000000000005</v>
      </c>
      <c r="D37" s="138" t="s">
        <v>9</v>
      </c>
      <c r="E37" s="139"/>
      <c r="F37" s="135"/>
      <c r="G37" s="135"/>
      <c r="H37" s="135"/>
      <c r="I37" s="135"/>
      <c r="J37" s="135"/>
      <c r="K37" s="136"/>
      <c r="L37" s="136"/>
      <c r="M37" s="136"/>
      <c r="N37" s="136"/>
      <c r="O37" s="136"/>
    </row>
    <row r="38" spans="2:15">
      <c r="B38" s="137" t="s">
        <v>103</v>
      </c>
      <c r="C38" s="144">
        <f>C36/2</f>
        <v>3.1</v>
      </c>
      <c r="D38" s="138" t="s">
        <v>9</v>
      </c>
      <c r="E38" s="139"/>
      <c r="F38" s="135"/>
      <c r="G38" s="135"/>
      <c r="H38" s="135"/>
      <c r="I38" s="135"/>
      <c r="J38" s="135"/>
      <c r="K38" s="136"/>
      <c r="L38" s="136"/>
      <c r="M38" s="136"/>
      <c r="N38" s="136"/>
      <c r="O38" s="136"/>
    </row>
    <row r="39" spans="2:15">
      <c r="B39" s="137" t="s">
        <v>104</v>
      </c>
      <c r="C39" s="144">
        <f>C37/2</f>
        <v>2.8000000000000003</v>
      </c>
      <c r="D39" s="138" t="s">
        <v>9</v>
      </c>
      <c r="E39" s="139"/>
      <c r="F39" s="135"/>
      <c r="G39" s="135"/>
      <c r="H39" s="135"/>
      <c r="I39" s="135"/>
      <c r="J39" s="135"/>
      <c r="K39" s="136"/>
      <c r="L39" s="136"/>
      <c r="M39" s="136"/>
      <c r="N39" s="136"/>
      <c r="O39" s="136"/>
    </row>
    <row r="40" spans="2:15">
      <c r="B40" s="137" t="s">
        <v>105</v>
      </c>
      <c r="C40" s="144">
        <v>0.3</v>
      </c>
      <c r="D40" s="138" t="s">
        <v>9</v>
      </c>
      <c r="E40" s="139"/>
      <c r="F40" s="135"/>
      <c r="G40" s="135"/>
      <c r="H40" s="135"/>
      <c r="I40" s="135"/>
      <c r="J40" s="135"/>
      <c r="K40" s="136"/>
      <c r="L40" s="136"/>
      <c r="M40" s="136"/>
      <c r="N40" s="136"/>
      <c r="O40" s="136"/>
    </row>
    <row r="41" spans="2:15">
      <c r="B41" s="137" t="s">
        <v>106</v>
      </c>
      <c r="C41" s="144">
        <v>23.13</v>
      </c>
      <c r="D41" s="138" t="s">
        <v>9</v>
      </c>
      <c r="E41" s="139"/>
      <c r="F41" s="135"/>
      <c r="G41" s="135"/>
      <c r="H41" s="135"/>
      <c r="I41" s="135"/>
      <c r="J41" s="135"/>
      <c r="K41" s="136"/>
      <c r="L41" s="136"/>
      <c r="M41" s="136"/>
      <c r="N41" s="136"/>
      <c r="O41" s="136"/>
    </row>
    <row r="42" spans="2:15">
      <c r="B42" s="137" t="s">
        <v>107</v>
      </c>
      <c r="C42" s="144">
        <f>PI()*C36</f>
        <v>19.477874452256717</v>
      </c>
      <c r="D42" s="138" t="s">
        <v>9</v>
      </c>
      <c r="E42" s="139"/>
      <c r="F42" s="135"/>
      <c r="G42" s="135"/>
      <c r="H42" s="135"/>
      <c r="I42" s="135"/>
      <c r="J42" s="135"/>
      <c r="K42" s="136"/>
      <c r="L42" s="136"/>
      <c r="M42" s="136"/>
      <c r="N42" s="136"/>
      <c r="O42" s="136"/>
    </row>
    <row r="43" spans="2:15">
      <c r="B43" s="137" t="s">
        <v>108</v>
      </c>
      <c r="C43" s="144">
        <f>PI()*C37</f>
        <v>17.592918860102841</v>
      </c>
      <c r="D43" s="138" t="s">
        <v>9</v>
      </c>
      <c r="E43" s="139"/>
      <c r="F43" s="135"/>
      <c r="G43" s="135"/>
      <c r="H43" s="135"/>
      <c r="I43" s="135"/>
      <c r="J43" s="135"/>
      <c r="K43" s="136"/>
      <c r="L43" s="136"/>
      <c r="M43" s="136"/>
      <c r="N43" s="136"/>
      <c r="O43" s="136"/>
    </row>
    <row r="44" spans="2:15">
      <c r="B44" s="137"/>
      <c r="C44" s="144"/>
      <c r="D44" s="138"/>
      <c r="E44" s="139"/>
      <c r="F44" s="135"/>
      <c r="G44" s="135"/>
      <c r="H44" s="135"/>
      <c r="I44" s="135"/>
      <c r="J44" s="135"/>
      <c r="K44" s="136"/>
      <c r="L44" s="136"/>
      <c r="M44" s="136"/>
      <c r="N44" s="136"/>
      <c r="O44" s="136"/>
    </row>
    <row r="45" spans="2:15">
      <c r="B45" s="137" t="s">
        <v>109</v>
      </c>
      <c r="C45" s="144">
        <v>0.3</v>
      </c>
      <c r="D45" s="138" t="s">
        <v>9</v>
      </c>
      <c r="E45" s="139" t="s">
        <v>110</v>
      </c>
      <c r="F45" s="135"/>
      <c r="G45" s="135"/>
      <c r="H45" s="135"/>
      <c r="I45" s="135"/>
      <c r="J45" s="135"/>
      <c r="K45" s="136"/>
      <c r="L45" s="136"/>
      <c r="M45" s="136"/>
      <c r="N45" s="136"/>
      <c r="O45" s="136"/>
    </row>
    <row r="46" spans="2:15">
      <c r="B46" s="137" t="s">
        <v>111</v>
      </c>
      <c r="C46" s="144">
        <v>2.85</v>
      </c>
      <c r="D46" s="138" t="s">
        <v>9</v>
      </c>
      <c r="E46" s="139"/>
      <c r="F46" s="135"/>
      <c r="G46" s="135"/>
      <c r="H46" s="135"/>
      <c r="I46" s="135"/>
      <c r="J46" s="135"/>
      <c r="K46" s="136"/>
      <c r="L46" s="136"/>
      <c r="M46" s="136"/>
      <c r="N46" s="136"/>
      <c r="O46" s="136"/>
    </row>
    <row r="47" spans="2:15">
      <c r="B47" s="137" t="s">
        <v>112</v>
      </c>
      <c r="C47" s="144">
        <v>2.7</v>
      </c>
      <c r="D47" s="138" t="s">
        <v>9</v>
      </c>
      <c r="E47" s="139"/>
      <c r="F47" s="135"/>
      <c r="G47" s="135"/>
      <c r="H47" s="135"/>
      <c r="I47" s="135"/>
      <c r="J47" s="135"/>
      <c r="K47" s="136"/>
      <c r="L47" s="136"/>
      <c r="M47" s="136"/>
      <c r="N47" s="136"/>
      <c r="O47" s="136"/>
    </row>
    <row r="48" spans="2:15">
      <c r="B48" s="137" t="s">
        <v>113</v>
      </c>
      <c r="C48" s="144">
        <f>C4</f>
        <v>19.600000000000001</v>
      </c>
      <c r="D48" s="138" t="s">
        <v>9</v>
      </c>
      <c r="E48" s="139"/>
      <c r="F48" s="135"/>
      <c r="G48" s="135"/>
      <c r="H48" s="135"/>
      <c r="I48" s="135"/>
      <c r="J48" s="135"/>
      <c r="K48" s="136"/>
      <c r="L48" s="136"/>
      <c r="M48" s="136"/>
      <c r="N48" s="136"/>
      <c r="O48" s="136"/>
    </row>
    <row r="49" spans="2:15">
      <c r="B49" s="137" t="s">
        <v>114</v>
      </c>
      <c r="C49" s="144">
        <f>C5</f>
        <v>19</v>
      </c>
      <c r="D49" s="138" t="s">
        <v>9</v>
      </c>
      <c r="E49" s="139"/>
      <c r="F49" s="135"/>
      <c r="G49" s="135"/>
      <c r="H49" s="135"/>
      <c r="I49" s="135"/>
      <c r="J49" s="135"/>
      <c r="K49" s="136"/>
      <c r="L49" s="136"/>
      <c r="M49" s="136"/>
      <c r="N49" s="136"/>
      <c r="O49" s="136"/>
    </row>
    <row r="50" spans="2:15">
      <c r="B50" s="137" t="s">
        <v>115</v>
      </c>
      <c r="C50" s="144">
        <f>C48/2</f>
        <v>9.8000000000000007</v>
      </c>
      <c r="D50" s="138" t="s">
        <v>9</v>
      </c>
      <c r="E50" s="139"/>
      <c r="F50" s="135"/>
      <c r="G50" s="135"/>
      <c r="H50" s="135"/>
      <c r="I50" s="135"/>
      <c r="J50" s="135"/>
      <c r="K50" s="136"/>
      <c r="L50" s="136"/>
      <c r="M50" s="136"/>
      <c r="N50" s="136"/>
      <c r="O50" s="136"/>
    </row>
    <row r="51" spans="2:15">
      <c r="B51" s="137" t="s">
        <v>116</v>
      </c>
      <c r="C51" s="144">
        <f>C49/2</f>
        <v>9.5</v>
      </c>
      <c r="D51" s="138" t="s">
        <v>9</v>
      </c>
      <c r="E51" s="139"/>
      <c r="F51" s="135"/>
      <c r="G51" s="135"/>
      <c r="H51" s="135"/>
      <c r="I51" s="135"/>
      <c r="J51" s="135"/>
      <c r="K51" s="136"/>
      <c r="L51" s="136"/>
      <c r="M51" s="136"/>
      <c r="N51" s="136"/>
      <c r="O51" s="136"/>
    </row>
    <row r="52" spans="2:15">
      <c r="B52" s="137"/>
      <c r="C52" s="137"/>
      <c r="D52" s="138"/>
      <c r="E52" s="139"/>
      <c r="F52" s="135"/>
      <c r="G52" s="135"/>
      <c r="H52" s="135"/>
      <c r="I52" s="135"/>
      <c r="J52" s="135"/>
      <c r="K52" s="136"/>
      <c r="L52" s="136"/>
      <c r="M52" s="136"/>
      <c r="N52" s="136"/>
      <c r="O52" s="136"/>
    </row>
    <row r="53" spans="2:15" ht="14.4">
      <c r="B53" s="624" t="s">
        <v>117</v>
      </c>
      <c r="C53" s="625"/>
      <c r="D53" s="625"/>
      <c r="E53" s="626"/>
      <c r="F53" s="135"/>
      <c r="G53" s="135"/>
      <c r="H53" s="135"/>
      <c r="I53" s="135"/>
      <c r="J53" s="135"/>
      <c r="K53" s="136"/>
      <c r="L53" s="136"/>
      <c r="M53" s="136"/>
      <c r="N53" s="136"/>
      <c r="O53" s="136"/>
    </row>
    <row r="54" spans="2:15" ht="26.4">
      <c r="B54" s="137" t="s">
        <v>118</v>
      </c>
      <c r="C54" s="144">
        <f>(PI()*C7^2*C11)-(PI()*C27^2*C11)</f>
        <v>1591.8072984621049</v>
      </c>
      <c r="D54" s="138" t="s">
        <v>119</v>
      </c>
      <c r="E54" s="139" t="s">
        <v>120</v>
      </c>
      <c r="F54" s="135"/>
      <c r="G54" s="135"/>
      <c r="H54" s="135"/>
      <c r="I54" s="135"/>
      <c r="J54" s="135"/>
      <c r="K54" s="136"/>
      <c r="L54" s="136"/>
      <c r="M54" s="136"/>
      <c r="N54" s="136"/>
      <c r="O54" s="136"/>
    </row>
    <row r="55" spans="2:15" ht="39.6">
      <c r="B55" s="137" t="s">
        <v>121</v>
      </c>
      <c r="C55" s="144">
        <f>(1/3*PI()*C16*(C20^2+(C20*C19)+C19^2))-(PI()*C27^2*5.2)-(1/3*PI()*C23*(C21^2+(C21*C22)+C22^2))</f>
        <v>761.9566246933955</v>
      </c>
      <c r="D55" s="138" t="s">
        <v>119</v>
      </c>
      <c r="E55" s="139" t="s">
        <v>122</v>
      </c>
      <c r="F55" s="135"/>
      <c r="G55" s="135"/>
      <c r="H55" s="135"/>
      <c r="I55" s="135"/>
      <c r="J55" s="135"/>
      <c r="K55" s="136"/>
      <c r="L55" s="136"/>
      <c r="M55" s="136"/>
      <c r="N55" s="136"/>
      <c r="O55" s="136"/>
    </row>
    <row r="56" spans="2:15" ht="28.8">
      <c r="B56" s="147" t="s">
        <v>123</v>
      </c>
      <c r="C56" s="148">
        <f>ROUNDUP(SUM(C54:C55),0)</f>
        <v>2354</v>
      </c>
      <c r="D56" s="149" t="s">
        <v>124</v>
      </c>
      <c r="E56" s="150" t="s">
        <v>125</v>
      </c>
      <c r="F56" s="146"/>
      <c r="G56" s="135"/>
      <c r="H56" s="135"/>
      <c r="I56" s="135"/>
      <c r="J56" s="135"/>
      <c r="K56" s="136"/>
      <c r="L56" s="136"/>
      <c r="M56" s="136"/>
      <c r="N56" s="136"/>
      <c r="O56" s="136"/>
    </row>
    <row r="57" spans="2:15" ht="14.4">
      <c r="B57" s="151" t="s">
        <v>123</v>
      </c>
      <c r="C57" s="152">
        <f>C56*1000/1000</f>
        <v>2354</v>
      </c>
      <c r="D57" s="133" t="s">
        <v>126</v>
      </c>
      <c r="E57" s="153"/>
      <c r="F57" s="135"/>
      <c r="G57" s="135"/>
      <c r="H57" s="135"/>
      <c r="I57" s="135"/>
      <c r="J57" s="135"/>
      <c r="K57" s="136"/>
      <c r="L57" s="136"/>
      <c r="M57" s="136"/>
      <c r="N57" s="136"/>
      <c r="O57" s="136"/>
    </row>
    <row r="58" spans="2:15" ht="14.4">
      <c r="B58" s="137"/>
      <c r="C58" s="137"/>
      <c r="D58" s="138"/>
      <c r="E58" s="154"/>
      <c r="F58" s="135"/>
      <c r="G58" s="146"/>
      <c r="H58" s="146"/>
      <c r="I58" s="146"/>
      <c r="J58" s="146"/>
      <c r="K58" s="136"/>
      <c r="L58" s="136"/>
      <c r="M58" s="136"/>
      <c r="N58" s="136"/>
      <c r="O58" s="136"/>
    </row>
    <row r="59" spans="2:15">
      <c r="B59" s="137" t="s">
        <v>185</v>
      </c>
      <c r="C59" s="144">
        <v>15</v>
      </c>
      <c r="D59" s="138" t="s">
        <v>9</v>
      </c>
      <c r="E59" s="139"/>
      <c r="F59" s="135"/>
      <c r="G59" s="135"/>
      <c r="H59" s="135"/>
      <c r="I59" s="135"/>
      <c r="J59" s="135"/>
      <c r="K59" s="136"/>
      <c r="L59" s="136"/>
      <c r="M59" s="136"/>
      <c r="N59" s="136"/>
      <c r="O59" s="136"/>
    </row>
    <row r="60" spans="2:15">
      <c r="B60" s="137" t="s">
        <v>186</v>
      </c>
      <c r="C60" s="144">
        <v>15</v>
      </c>
      <c r="D60" s="138" t="s">
        <v>9</v>
      </c>
      <c r="E60" s="139"/>
      <c r="F60" s="135"/>
      <c r="G60" s="135"/>
      <c r="H60" s="135"/>
      <c r="I60" s="135"/>
      <c r="J60" s="135"/>
      <c r="K60" s="136"/>
      <c r="L60" s="136"/>
      <c r="M60" s="136"/>
      <c r="N60" s="136"/>
      <c r="O60" s="136"/>
    </row>
    <row r="61" spans="2:15">
      <c r="B61" s="137" t="s">
        <v>127</v>
      </c>
      <c r="C61" s="144">
        <v>1.85</v>
      </c>
      <c r="D61" s="138" t="s">
        <v>9</v>
      </c>
      <c r="E61" s="139"/>
      <c r="F61" s="135"/>
      <c r="G61" s="135"/>
      <c r="H61" s="135"/>
      <c r="I61" s="135"/>
      <c r="J61" s="135"/>
      <c r="K61" s="136"/>
      <c r="L61" s="136"/>
      <c r="M61" s="136"/>
      <c r="N61" s="136"/>
      <c r="O61" s="136"/>
    </row>
    <row r="62" spans="2:15">
      <c r="B62" s="137" t="s">
        <v>187</v>
      </c>
      <c r="C62" s="144">
        <v>15.5</v>
      </c>
      <c r="D62" s="138" t="s">
        <v>9</v>
      </c>
      <c r="E62" s="139"/>
      <c r="F62" s="135"/>
      <c r="G62" s="135"/>
      <c r="H62" s="135"/>
      <c r="I62" s="135"/>
      <c r="J62" s="135"/>
      <c r="K62" s="136"/>
      <c r="L62" s="136"/>
      <c r="M62" s="136"/>
      <c r="N62" s="136"/>
      <c r="O62" s="136"/>
    </row>
    <row r="63" spans="2:15">
      <c r="B63" s="137" t="s">
        <v>188</v>
      </c>
      <c r="C63" s="144">
        <v>15.5</v>
      </c>
      <c r="D63" s="138" t="s">
        <v>9</v>
      </c>
      <c r="E63" s="139"/>
      <c r="F63" s="135"/>
      <c r="G63" s="135"/>
      <c r="H63" s="135"/>
      <c r="I63" s="135"/>
      <c r="J63" s="135"/>
      <c r="K63" s="136"/>
      <c r="L63" s="136"/>
      <c r="M63" s="136"/>
      <c r="N63" s="136"/>
      <c r="O63" s="136"/>
    </row>
    <row r="64" spans="2:15">
      <c r="B64" s="137" t="s">
        <v>189</v>
      </c>
      <c r="C64" s="144">
        <v>0.05</v>
      </c>
      <c r="D64" s="138" t="s">
        <v>9</v>
      </c>
      <c r="E64" s="139"/>
      <c r="F64" s="135"/>
      <c r="G64" s="135"/>
      <c r="H64" s="135"/>
      <c r="I64" s="135"/>
      <c r="J64" s="135"/>
      <c r="K64" s="136"/>
      <c r="L64" s="136"/>
      <c r="M64" s="136"/>
      <c r="N64" s="136"/>
      <c r="O64" s="136"/>
    </row>
    <row r="65" spans="2:15">
      <c r="B65" s="137" t="s">
        <v>128</v>
      </c>
      <c r="C65" s="144">
        <f>C36</f>
        <v>6.2</v>
      </c>
      <c r="D65" s="138" t="s">
        <v>9</v>
      </c>
      <c r="E65" s="139"/>
      <c r="F65" s="135"/>
      <c r="G65" s="135"/>
      <c r="H65" s="135"/>
      <c r="I65" s="135"/>
      <c r="J65" s="135"/>
      <c r="K65" s="136"/>
      <c r="L65" s="136"/>
      <c r="M65" s="136"/>
      <c r="N65" s="136"/>
      <c r="O65" s="136"/>
    </row>
    <row r="66" spans="2:15">
      <c r="B66" s="137" t="s">
        <v>129</v>
      </c>
      <c r="C66" s="144">
        <f>C65/2</f>
        <v>3.1</v>
      </c>
      <c r="D66" s="138" t="s">
        <v>9</v>
      </c>
      <c r="E66" s="139"/>
      <c r="F66" s="135"/>
      <c r="G66" s="135"/>
      <c r="H66" s="135"/>
      <c r="I66" s="135"/>
      <c r="J66" s="135"/>
      <c r="K66" s="136"/>
      <c r="L66" s="136"/>
      <c r="M66" s="136"/>
      <c r="N66" s="136"/>
      <c r="O66" s="136"/>
    </row>
    <row r="67" spans="2:15">
      <c r="B67" s="137" t="s">
        <v>130</v>
      </c>
      <c r="C67" s="144">
        <f>0.6</f>
        <v>0.6</v>
      </c>
      <c r="D67" s="138" t="s">
        <v>9</v>
      </c>
      <c r="E67" s="139"/>
      <c r="F67" s="135"/>
      <c r="G67" s="135"/>
      <c r="H67" s="135"/>
      <c r="I67" s="135"/>
      <c r="J67" s="135"/>
      <c r="K67" s="136"/>
      <c r="L67" s="136"/>
      <c r="M67" s="136"/>
      <c r="N67" s="136"/>
      <c r="O67" s="136"/>
    </row>
    <row r="68" spans="2:15">
      <c r="B68" s="137"/>
      <c r="C68" s="144"/>
      <c r="D68" s="138"/>
      <c r="E68" s="139"/>
      <c r="F68" s="135"/>
      <c r="G68" s="135"/>
      <c r="H68" s="135"/>
      <c r="I68" s="135"/>
      <c r="J68" s="135"/>
      <c r="K68" s="136"/>
      <c r="L68" s="136"/>
      <c r="M68" s="136"/>
      <c r="N68" s="136"/>
      <c r="O68" s="136"/>
    </row>
    <row r="69" spans="2:15">
      <c r="B69" s="137"/>
      <c r="C69" s="144"/>
      <c r="D69" s="138"/>
      <c r="E69" s="139"/>
      <c r="F69" s="135"/>
      <c r="G69" s="135"/>
      <c r="H69" s="135"/>
      <c r="I69" s="135"/>
      <c r="J69" s="135"/>
      <c r="K69" s="136"/>
      <c r="L69" s="136"/>
      <c r="M69" s="136"/>
      <c r="N69" s="136"/>
      <c r="O69" s="136"/>
    </row>
    <row r="70" spans="2:15" ht="14.4">
      <c r="B70" s="624" t="s">
        <v>131</v>
      </c>
      <c r="C70" s="625"/>
      <c r="D70" s="625"/>
      <c r="E70" s="626"/>
      <c r="F70" s="135"/>
      <c r="G70" s="135"/>
      <c r="H70" s="135"/>
      <c r="I70" s="135"/>
      <c r="J70" s="135"/>
      <c r="K70" s="136"/>
      <c r="L70" s="136"/>
      <c r="M70" s="136"/>
      <c r="N70" s="136"/>
      <c r="O70" s="136"/>
    </row>
    <row r="71" spans="2:15" ht="16.2">
      <c r="B71" s="137" t="s">
        <v>132</v>
      </c>
      <c r="C71" s="144">
        <f>C62*C63*C64</f>
        <v>12.012500000000001</v>
      </c>
      <c r="D71" s="138" t="s">
        <v>119</v>
      </c>
      <c r="E71" s="139"/>
      <c r="F71" s="135"/>
      <c r="G71" s="135"/>
      <c r="H71" s="135"/>
      <c r="I71" s="135"/>
      <c r="J71" s="135"/>
      <c r="K71" s="136"/>
      <c r="L71" s="136"/>
      <c r="M71" s="136"/>
      <c r="N71" s="136"/>
      <c r="O71" s="136"/>
    </row>
    <row r="72" spans="2:15" ht="16.2">
      <c r="B72" s="147" t="s">
        <v>133</v>
      </c>
      <c r="C72" s="148">
        <f>ROUNDUP(SUM(C71),0)</f>
        <v>13</v>
      </c>
      <c r="D72" s="149" t="s">
        <v>124</v>
      </c>
      <c r="E72" s="150"/>
      <c r="F72" s="146"/>
      <c r="G72" s="135"/>
      <c r="H72" s="135"/>
      <c r="I72" s="135"/>
      <c r="J72" s="135"/>
      <c r="K72" s="136"/>
      <c r="L72" s="136"/>
      <c r="M72" s="136"/>
      <c r="N72" s="136"/>
      <c r="O72" s="136"/>
    </row>
    <row r="73" spans="2:15" ht="14.4">
      <c r="B73" s="151"/>
      <c r="C73" s="152"/>
      <c r="D73" s="133"/>
      <c r="E73" s="153"/>
      <c r="F73" s="146"/>
      <c r="G73" s="135"/>
      <c r="H73" s="135"/>
      <c r="I73" s="135"/>
      <c r="J73" s="135"/>
      <c r="K73" s="136"/>
      <c r="L73" s="136"/>
      <c r="M73" s="136"/>
      <c r="N73" s="136"/>
      <c r="O73" s="136"/>
    </row>
    <row r="74" spans="2:15" ht="14.4">
      <c r="B74" s="624" t="s">
        <v>134</v>
      </c>
      <c r="C74" s="625"/>
      <c r="D74" s="625"/>
      <c r="E74" s="626"/>
      <c r="F74" s="146"/>
      <c r="G74" s="146"/>
      <c r="H74" s="146"/>
      <c r="I74" s="146"/>
      <c r="J74" s="146"/>
      <c r="K74" s="136"/>
      <c r="L74" s="136"/>
      <c r="M74" s="136"/>
      <c r="N74" s="136"/>
      <c r="O74" s="136"/>
    </row>
    <row r="75" spans="2:15" ht="16.2">
      <c r="B75" s="137" t="s">
        <v>135</v>
      </c>
      <c r="C75" s="144">
        <f>C59*C60*C61</f>
        <v>416.25</v>
      </c>
      <c r="D75" s="138" t="s">
        <v>119</v>
      </c>
      <c r="E75" s="139"/>
      <c r="F75" s="135"/>
      <c r="G75" s="146"/>
      <c r="H75" s="146"/>
      <c r="I75" s="146"/>
      <c r="J75" s="146"/>
      <c r="K75" s="136"/>
      <c r="L75" s="136"/>
      <c r="M75" s="136"/>
      <c r="N75" s="136"/>
      <c r="O75" s="136"/>
    </row>
    <row r="76" spans="2:15" ht="16.2">
      <c r="B76" s="137" t="s">
        <v>136</v>
      </c>
      <c r="C76" s="144">
        <f>PI()*C66^2*C67</f>
        <v>18.11442324059875</v>
      </c>
      <c r="D76" s="138" t="s">
        <v>119</v>
      </c>
      <c r="E76" s="139"/>
      <c r="F76" s="135"/>
      <c r="G76" s="146"/>
      <c r="H76" s="146"/>
      <c r="I76" s="146"/>
      <c r="J76" s="146"/>
      <c r="K76" s="136"/>
      <c r="L76" s="136"/>
      <c r="M76" s="136"/>
      <c r="N76" s="136"/>
      <c r="O76" s="136"/>
    </row>
    <row r="77" spans="2:15" ht="16.2">
      <c r="B77" s="137" t="s">
        <v>137</v>
      </c>
      <c r="C77" s="144">
        <f>(PI()*C38^2*C41)-(PI()*C39^2*C41)</f>
        <v>128.61711739723148</v>
      </c>
      <c r="D77" s="138" t="s">
        <v>119</v>
      </c>
      <c r="E77" s="139" t="s">
        <v>138</v>
      </c>
      <c r="F77" s="135"/>
      <c r="G77" s="135"/>
      <c r="H77" s="135"/>
      <c r="I77" s="135"/>
      <c r="J77" s="135"/>
      <c r="K77" s="136"/>
      <c r="L77" s="136"/>
      <c r="M77" s="136"/>
      <c r="N77" s="136"/>
      <c r="O77" s="136"/>
    </row>
    <row r="78" spans="2:15" ht="16.2">
      <c r="B78" s="137" t="s">
        <v>139</v>
      </c>
      <c r="C78" s="144">
        <f>(PI()*C39^2*0)</f>
        <v>0</v>
      </c>
      <c r="D78" s="138" t="s">
        <v>119</v>
      </c>
      <c r="E78" s="139" t="s">
        <v>224</v>
      </c>
      <c r="F78" s="135"/>
      <c r="G78" s="135"/>
      <c r="H78" s="135"/>
      <c r="I78" s="135"/>
      <c r="J78" s="135"/>
      <c r="K78" s="136"/>
      <c r="L78" s="136"/>
      <c r="M78" s="136"/>
      <c r="N78" s="136"/>
      <c r="O78" s="136"/>
    </row>
    <row r="79" spans="2:15" ht="16.2">
      <c r="B79" s="137" t="s">
        <v>140</v>
      </c>
      <c r="C79" s="144">
        <f>(PI()*C27^2*C32)-(PI()*C28^2*C32)</f>
        <v>32.722829079791268</v>
      </c>
      <c r="D79" s="138" t="s">
        <v>119</v>
      </c>
      <c r="E79" s="139" t="s">
        <v>141</v>
      </c>
      <c r="F79" s="135"/>
      <c r="G79" s="135"/>
      <c r="H79" s="135"/>
      <c r="I79" s="135"/>
      <c r="J79" s="135"/>
      <c r="K79" s="136"/>
      <c r="L79" s="136"/>
      <c r="M79" s="136"/>
      <c r="N79" s="136"/>
      <c r="O79" s="136"/>
    </row>
    <row r="80" spans="2:15" ht="16.2">
      <c r="B80" s="137" t="s">
        <v>142</v>
      </c>
      <c r="C80" s="144">
        <f>(PI()*C28^2*0.2)</f>
        <v>1.2315043202071987</v>
      </c>
      <c r="D80" s="138" t="s">
        <v>119</v>
      </c>
      <c r="E80" s="139"/>
      <c r="F80" s="135"/>
      <c r="G80" s="135"/>
      <c r="H80" s="135"/>
      <c r="I80" s="135"/>
      <c r="J80" s="135"/>
      <c r="K80" s="136"/>
      <c r="L80" s="136"/>
      <c r="M80" s="136"/>
      <c r="N80" s="136"/>
      <c r="O80" s="136"/>
    </row>
    <row r="81" spans="2:15" ht="52.8">
      <c r="B81" s="155" t="s">
        <v>143</v>
      </c>
      <c r="C81" s="144">
        <f>((1/3)*PI()*0.729*(1.831^2+(1.831*2.6)+2.6^2))-((1/3)*PI()*0.729*(1.4^2+(1.4*1.9671)+1.9671^2))</f>
        <v>4.8016305610046457</v>
      </c>
      <c r="D81" s="138" t="s">
        <v>119</v>
      </c>
      <c r="E81" s="139" t="s">
        <v>144</v>
      </c>
      <c r="F81" s="135"/>
      <c r="G81" s="135"/>
      <c r="H81" s="135"/>
      <c r="I81" s="135"/>
      <c r="J81" s="135"/>
      <c r="K81" s="136"/>
      <c r="L81" s="136"/>
      <c r="M81" s="136"/>
      <c r="N81" s="136"/>
      <c r="O81" s="136"/>
    </row>
    <row r="82" spans="2:15" ht="52.8">
      <c r="B82" s="155" t="s">
        <v>145</v>
      </c>
      <c r="C82" s="144">
        <f>((1/3)*PI()*1.071*(3.1^2+(3.1*4.1341)+4.1341^2))-((1/3)*PI()*1.071*(1.9671^2+(1.9671*2.8)+2.8^2))</f>
        <v>25.009557975850853</v>
      </c>
      <c r="D82" s="138" t="s">
        <v>119</v>
      </c>
      <c r="E82" s="139" t="s">
        <v>146</v>
      </c>
      <c r="F82" s="135"/>
      <c r="G82" s="135"/>
      <c r="H82" s="135"/>
      <c r="I82" s="135"/>
      <c r="J82" s="135"/>
      <c r="K82" s="136"/>
      <c r="L82" s="136"/>
      <c r="M82" s="136"/>
      <c r="N82" s="136"/>
      <c r="O82" s="136"/>
    </row>
    <row r="83" spans="2:15" ht="16.2">
      <c r="B83" s="137" t="s">
        <v>147</v>
      </c>
      <c r="C83" s="144">
        <f>(PI()*C6^2*C12)-(PI()*C7^2*C12)</f>
        <v>112.7768930785669</v>
      </c>
      <c r="D83" s="138" t="s">
        <v>119</v>
      </c>
      <c r="E83" s="139"/>
      <c r="F83" s="135"/>
      <c r="G83" s="135"/>
      <c r="H83" s="135"/>
      <c r="I83" s="135"/>
      <c r="J83" s="135"/>
      <c r="K83" s="136"/>
      <c r="L83" s="136"/>
      <c r="M83" s="136"/>
      <c r="N83" s="136"/>
      <c r="O83" s="136"/>
    </row>
    <row r="84" spans="2:15" ht="52.8">
      <c r="B84" s="137" t="s">
        <v>148</v>
      </c>
      <c r="C84" s="144">
        <f>((1/3)*PI()*C16*(4.1341^2+(4.1341*C6)+C6^2))-((1/3)*PI()*C16*(3.4^2+(3.4*C7)+C7^2))</f>
        <v>121.30980373887735</v>
      </c>
      <c r="D84" s="138" t="s">
        <v>119</v>
      </c>
      <c r="E84" s="139" t="s">
        <v>149</v>
      </c>
      <c r="F84" s="135"/>
      <c r="G84" s="135"/>
      <c r="H84" s="135"/>
      <c r="I84" s="135"/>
      <c r="J84" s="135"/>
      <c r="K84" s="136"/>
      <c r="L84" s="136"/>
      <c r="M84" s="136"/>
      <c r="N84" s="136"/>
      <c r="O84" s="136"/>
    </row>
    <row r="85" spans="2:15" ht="16.2">
      <c r="B85" s="137" t="s">
        <v>150</v>
      </c>
      <c r="C85" s="144">
        <f>(((PI()*C46)/6)*((3*C50^2)+C46^2))-(((PI()*C47)/6)*((3*C51^2)+C47^2))</f>
        <v>49.00000966666272</v>
      </c>
      <c r="D85" s="138" t="s">
        <v>119</v>
      </c>
      <c r="E85" s="144">
        <f>((1/3)*PI()*(C46^2)*((3*C50)-C46))-((1/3)*PI()*(C47^2)*((3*C51)-C47))</f>
        <v>28.871629185571891</v>
      </c>
      <c r="F85" s="135"/>
      <c r="G85" s="135"/>
      <c r="H85" s="135"/>
      <c r="I85" s="135"/>
      <c r="J85" s="135"/>
      <c r="K85" s="136"/>
      <c r="L85" s="136"/>
      <c r="M85" s="136"/>
      <c r="N85" s="136"/>
      <c r="O85" s="136"/>
    </row>
    <row r="86" spans="2:15" ht="16.2">
      <c r="B86" s="155" t="s">
        <v>151</v>
      </c>
      <c r="C86" s="156"/>
      <c r="D86" s="138" t="s">
        <v>119</v>
      </c>
      <c r="E86" s="157" t="s">
        <v>152</v>
      </c>
      <c r="F86" s="135"/>
      <c r="G86" s="135"/>
      <c r="H86" s="135"/>
      <c r="I86" s="135"/>
      <c r="J86" s="135"/>
      <c r="K86" s="136"/>
      <c r="L86" s="136"/>
      <c r="M86" s="136"/>
      <c r="N86" s="136"/>
      <c r="O86" s="136"/>
    </row>
    <row r="87" spans="2:15" ht="16.2">
      <c r="B87" s="137"/>
      <c r="C87" s="144"/>
      <c r="D87" s="138" t="s">
        <v>119</v>
      </c>
      <c r="E87" s="139"/>
      <c r="F87" s="135"/>
      <c r="G87" s="135"/>
      <c r="H87" s="135"/>
      <c r="I87" s="135"/>
      <c r="J87" s="135"/>
      <c r="K87" s="136"/>
      <c r="L87" s="136"/>
      <c r="M87" s="136"/>
      <c r="N87" s="136"/>
      <c r="O87" s="136"/>
    </row>
    <row r="88" spans="2:15" ht="16.2">
      <c r="B88" s="147" t="s">
        <v>153</v>
      </c>
      <c r="C88" s="148">
        <f>ROUNDUP(SUM(C75:C87),0)</f>
        <v>910</v>
      </c>
      <c r="D88" s="149" t="s">
        <v>124</v>
      </c>
      <c r="E88" s="150"/>
      <c r="F88" s="146"/>
      <c r="G88" s="135"/>
      <c r="H88" s="135"/>
      <c r="I88" s="135"/>
      <c r="J88" s="135"/>
      <c r="K88" s="136"/>
      <c r="L88" s="136"/>
      <c r="M88" s="136"/>
      <c r="N88" s="136"/>
      <c r="O88" s="136"/>
    </row>
    <row r="89" spans="2:15">
      <c r="B89" s="137"/>
      <c r="C89" s="144"/>
      <c r="D89" s="138"/>
      <c r="E89" s="139"/>
      <c r="F89" s="135"/>
      <c r="G89" s="135"/>
      <c r="H89" s="135"/>
      <c r="I89" s="135"/>
      <c r="J89" s="135"/>
      <c r="K89" s="136"/>
      <c r="L89" s="136"/>
      <c r="M89" s="136"/>
      <c r="N89" s="136"/>
      <c r="O89" s="136"/>
    </row>
    <row r="90" spans="2:15" ht="14.4">
      <c r="B90" s="624" t="s">
        <v>154</v>
      </c>
      <c r="C90" s="625"/>
      <c r="D90" s="625"/>
      <c r="E90" s="626"/>
      <c r="F90" s="135"/>
      <c r="G90" s="146"/>
      <c r="H90" s="146"/>
      <c r="I90" s="146"/>
      <c r="J90" s="146"/>
      <c r="K90" s="136"/>
      <c r="L90" s="136"/>
      <c r="M90" s="136"/>
      <c r="N90" s="136"/>
      <c r="O90" s="136"/>
    </row>
    <row r="91" spans="2:15" ht="16.2">
      <c r="B91" s="155" t="s">
        <v>155</v>
      </c>
      <c r="C91" s="144">
        <f>2*PI()*C50*C46</f>
        <v>175.48936562952588</v>
      </c>
      <c r="D91" s="158" t="s">
        <v>81</v>
      </c>
      <c r="E91" s="139"/>
      <c r="F91" s="135"/>
      <c r="G91" s="135"/>
      <c r="H91" s="135"/>
      <c r="I91" s="135"/>
      <c r="J91" s="135"/>
      <c r="K91" s="136"/>
      <c r="L91" s="136"/>
      <c r="M91" s="136"/>
      <c r="N91" s="136"/>
      <c r="O91" s="136"/>
    </row>
    <row r="92" spans="2:15" ht="16.2">
      <c r="B92" s="155" t="s">
        <v>156</v>
      </c>
      <c r="C92" s="144">
        <f>2*PI()*C51*C47</f>
        <v>161.16370312915637</v>
      </c>
      <c r="D92" s="158" t="s">
        <v>81</v>
      </c>
      <c r="E92" s="139"/>
      <c r="F92" s="135"/>
      <c r="G92" s="135"/>
      <c r="H92" s="135"/>
      <c r="I92" s="135"/>
      <c r="J92" s="135"/>
      <c r="K92" s="136"/>
      <c r="L92" s="136"/>
      <c r="M92" s="136"/>
      <c r="N92" s="136"/>
      <c r="O92" s="136"/>
    </row>
    <row r="93" spans="2:15" ht="16.2">
      <c r="B93" s="155" t="s">
        <v>157</v>
      </c>
      <c r="C93" s="144">
        <f>2*PI()*C6*C12</f>
        <v>381.7663392642317</v>
      </c>
      <c r="D93" s="158" t="s">
        <v>81</v>
      </c>
      <c r="E93" s="139"/>
      <c r="F93" s="135"/>
      <c r="G93" s="135"/>
      <c r="H93" s="135"/>
      <c r="I93" s="135"/>
      <c r="J93" s="135"/>
      <c r="K93" s="136"/>
      <c r="L93" s="136"/>
      <c r="M93" s="136"/>
      <c r="N93" s="136"/>
      <c r="O93" s="136"/>
    </row>
    <row r="94" spans="2:15" ht="16.2">
      <c r="B94" s="155" t="s">
        <v>158</v>
      </c>
      <c r="C94" s="144">
        <f>2*PI()*C7*C12</f>
        <v>370.07961459287759</v>
      </c>
      <c r="D94" s="158" t="s">
        <v>81</v>
      </c>
      <c r="E94" s="139"/>
      <c r="F94" s="135"/>
      <c r="G94" s="135"/>
      <c r="H94" s="135"/>
      <c r="I94" s="135"/>
      <c r="J94" s="135"/>
      <c r="K94" s="136"/>
      <c r="L94" s="136"/>
      <c r="M94" s="136"/>
      <c r="N94" s="136"/>
      <c r="O94" s="136"/>
    </row>
    <row r="95" spans="2:15" ht="16.2">
      <c r="B95" s="155" t="s">
        <v>159</v>
      </c>
      <c r="C95" s="144">
        <f>PI()*(C20+C19)*9.5009</f>
        <v>391.00824511663563</v>
      </c>
      <c r="D95" s="158" t="s">
        <v>81</v>
      </c>
      <c r="E95" s="139" t="s">
        <v>160</v>
      </c>
      <c r="F95" s="135"/>
      <c r="G95" s="135"/>
      <c r="H95" s="135"/>
      <c r="I95" s="135"/>
      <c r="J95" s="135"/>
      <c r="K95" s="136"/>
      <c r="L95" s="136"/>
      <c r="M95" s="136"/>
      <c r="N95" s="136"/>
      <c r="O95" s="136"/>
    </row>
    <row r="96" spans="2:15" ht="16.2">
      <c r="B96" s="155" t="s">
        <v>161</v>
      </c>
      <c r="C96" s="144">
        <f>PI()*(C7+C39)*8.4354</f>
        <v>325.95726524212353</v>
      </c>
      <c r="D96" s="158" t="s">
        <v>81</v>
      </c>
      <c r="E96" s="139" t="s">
        <v>162</v>
      </c>
      <c r="F96" s="135"/>
      <c r="G96" s="135"/>
      <c r="H96" s="135"/>
      <c r="I96" s="135"/>
      <c r="J96" s="135"/>
      <c r="K96" s="136"/>
      <c r="L96" s="136"/>
      <c r="M96" s="136"/>
      <c r="N96" s="136"/>
      <c r="O96" s="136"/>
    </row>
    <row r="97" spans="2:15" ht="26.4">
      <c r="B97" s="155" t="s">
        <v>163</v>
      </c>
      <c r="C97" s="144">
        <f>(PI()*3.4^2)-(PI()*2.6^2)</f>
        <v>15.079644737231</v>
      </c>
      <c r="D97" s="158" t="s">
        <v>81</v>
      </c>
      <c r="E97" s="139" t="s">
        <v>164</v>
      </c>
      <c r="F97" s="135"/>
      <c r="G97" s="135"/>
      <c r="H97" s="135"/>
      <c r="I97" s="135"/>
      <c r="J97" s="135"/>
      <c r="K97" s="136"/>
      <c r="L97" s="136"/>
      <c r="M97" s="136"/>
      <c r="N97" s="136"/>
      <c r="O97" s="136"/>
    </row>
    <row r="98" spans="2:15" ht="16.2">
      <c r="B98" s="155" t="s">
        <v>165</v>
      </c>
      <c r="C98" s="144">
        <f>2*PI()*C27*C32</f>
        <v>119.63184824869931</v>
      </c>
      <c r="D98" s="158" t="s">
        <v>81</v>
      </c>
      <c r="E98" s="139"/>
      <c r="F98" s="135"/>
      <c r="G98" s="135"/>
      <c r="H98" s="135"/>
      <c r="I98" s="135"/>
      <c r="J98" s="135"/>
      <c r="K98" s="136"/>
      <c r="L98" s="136"/>
      <c r="M98" s="136"/>
      <c r="N98" s="136"/>
      <c r="O98" s="136"/>
    </row>
    <row r="99" spans="2:15" ht="16.2">
      <c r="B99" s="155" t="s">
        <v>166</v>
      </c>
      <c r="C99" s="144">
        <f>2*PI()*C28*C32</f>
        <v>98.520345616575909</v>
      </c>
      <c r="D99" s="158" t="s">
        <v>81</v>
      </c>
      <c r="E99" s="139"/>
      <c r="F99" s="135"/>
      <c r="G99" s="135"/>
      <c r="H99" s="135"/>
      <c r="I99" s="135"/>
      <c r="J99" s="135"/>
      <c r="K99" s="136"/>
      <c r="L99" s="136"/>
      <c r="M99" s="136"/>
      <c r="N99" s="136"/>
      <c r="O99" s="136"/>
    </row>
    <row r="100" spans="2:15" ht="16.2">
      <c r="B100" s="155" t="s">
        <v>167</v>
      </c>
      <c r="C100" s="144">
        <f>2*PI()*C38*C41</f>
        <v>450.52323608069787</v>
      </c>
      <c r="D100" s="158" t="s">
        <v>81</v>
      </c>
      <c r="E100" s="139"/>
      <c r="F100" s="135"/>
      <c r="G100" s="135"/>
      <c r="H100" s="135"/>
      <c r="I100" s="135"/>
      <c r="J100" s="135"/>
      <c r="K100" s="136"/>
      <c r="L100" s="136"/>
      <c r="M100" s="136"/>
      <c r="N100" s="136"/>
      <c r="O100" s="136"/>
    </row>
    <row r="101" spans="2:15" ht="16.2">
      <c r="B101" s="155" t="s">
        <v>168</v>
      </c>
      <c r="C101" s="144">
        <f>2*PI()*C39*C41</f>
        <v>406.92421323417869</v>
      </c>
      <c r="D101" s="158" t="s">
        <v>81</v>
      </c>
      <c r="E101" s="139"/>
      <c r="F101" s="135"/>
      <c r="G101" s="135"/>
      <c r="H101" s="135"/>
      <c r="I101" s="135"/>
      <c r="J101" s="135"/>
      <c r="K101" s="136"/>
      <c r="L101" s="136"/>
      <c r="M101" s="136"/>
      <c r="N101" s="136"/>
      <c r="O101" s="136"/>
    </row>
    <row r="102" spans="2:15" ht="16.2">
      <c r="B102" s="155" t="s">
        <v>169</v>
      </c>
      <c r="C102" s="144">
        <f>2*PI()*C60*C61</f>
        <v>174.35839227423352</v>
      </c>
      <c r="D102" s="158" t="s">
        <v>81</v>
      </c>
      <c r="E102" s="139"/>
      <c r="F102" s="135"/>
      <c r="G102" s="135"/>
      <c r="H102" s="135"/>
      <c r="I102" s="135"/>
      <c r="J102" s="135"/>
      <c r="K102" s="136"/>
      <c r="L102" s="136"/>
      <c r="M102" s="136"/>
      <c r="N102" s="136"/>
      <c r="O102" s="136"/>
    </row>
    <row r="103" spans="2:15" ht="16.2">
      <c r="B103" s="155" t="s">
        <v>170</v>
      </c>
      <c r="C103" s="144">
        <f>(PI()*C60^2)-(PI()*C38^2)</f>
        <v>676.66764165670554</v>
      </c>
      <c r="D103" s="158" t="s">
        <v>81</v>
      </c>
      <c r="E103" s="139"/>
      <c r="F103" s="135"/>
      <c r="G103" s="135"/>
      <c r="H103" s="135"/>
      <c r="I103" s="135"/>
      <c r="J103" s="135"/>
      <c r="K103" s="136"/>
      <c r="L103" s="136"/>
      <c r="M103" s="136"/>
      <c r="N103" s="136"/>
      <c r="O103" s="136"/>
    </row>
    <row r="104" spans="2:15" ht="16.2">
      <c r="B104" s="155" t="s">
        <v>171</v>
      </c>
      <c r="C104" s="144">
        <f>PI()*(C27+C38)*1.2403</f>
        <v>18.703283367587616</v>
      </c>
      <c r="D104" s="158" t="s">
        <v>81</v>
      </c>
      <c r="E104" s="139" t="s">
        <v>172</v>
      </c>
      <c r="F104" s="135"/>
      <c r="G104" s="135"/>
      <c r="H104" s="135"/>
      <c r="I104" s="135"/>
      <c r="J104" s="135"/>
      <c r="K104" s="136"/>
      <c r="L104" s="136"/>
      <c r="M104" s="136"/>
      <c r="N104" s="136"/>
      <c r="O104" s="136"/>
    </row>
    <row r="105" spans="2:15" ht="16.2">
      <c r="B105" s="155" t="s">
        <v>173</v>
      </c>
      <c r="C105" s="144">
        <f>PI()*(C38+C28)*2.2804</f>
        <v>32.238395492607744</v>
      </c>
      <c r="D105" s="158" t="s">
        <v>81</v>
      </c>
      <c r="E105" s="139" t="s">
        <v>174</v>
      </c>
      <c r="F105" s="135"/>
      <c r="G105" s="135"/>
      <c r="H105" s="135"/>
      <c r="I105" s="135"/>
      <c r="J105" s="135"/>
      <c r="K105" s="136"/>
      <c r="L105" s="136"/>
      <c r="M105" s="136"/>
      <c r="N105" s="136"/>
      <c r="O105" s="136"/>
    </row>
    <row r="106" spans="2:15" ht="16.2">
      <c r="B106" s="137" t="s">
        <v>175</v>
      </c>
      <c r="C106" s="144">
        <f>PI()*C39^2</f>
        <v>24.630086404143984</v>
      </c>
      <c r="D106" s="158" t="s">
        <v>81</v>
      </c>
      <c r="E106" s="139"/>
      <c r="F106" s="135"/>
      <c r="G106" s="135"/>
      <c r="H106" s="135"/>
      <c r="I106" s="135"/>
      <c r="J106" s="135"/>
      <c r="K106" s="136"/>
      <c r="L106" s="136"/>
      <c r="M106" s="136"/>
      <c r="N106" s="136"/>
      <c r="O106" s="136"/>
    </row>
    <row r="107" spans="2:15" ht="16.2">
      <c r="B107" s="147" t="s">
        <v>176</v>
      </c>
      <c r="C107" s="148">
        <f>ROUNDUP(SUM(C91:C106),0)</f>
        <v>3823</v>
      </c>
      <c r="D107" s="159" t="s">
        <v>81</v>
      </c>
      <c r="E107" s="150"/>
      <c r="F107" s="135"/>
      <c r="G107" s="135"/>
      <c r="H107" s="135"/>
      <c r="I107" s="135"/>
      <c r="J107" s="135"/>
      <c r="K107" s="136"/>
      <c r="L107" s="136"/>
      <c r="M107" s="136"/>
      <c r="N107" s="136"/>
      <c r="O107" s="136"/>
    </row>
    <row r="108" spans="2:15">
      <c r="B108" s="137"/>
      <c r="C108" s="144"/>
      <c r="D108" s="138"/>
      <c r="E108" s="139"/>
      <c r="F108" s="135"/>
      <c r="G108" s="135"/>
      <c r="H108" s="135"/>
      <c r="I108" s="135"/>
      <c r="J108" s="135"/>
      <c r="K108" s="136"/>
      <c r="L108" s="136"/>
      <c r="M108" s="136"/>
      <c r="N108" s="136"/>
      <c r="O108" s="136"/>
    </row>
    <row r="109" spans="2:15">
      <c r="B109" s="136"/>
      <c r="C109" s="136"/>
      <c r="D109" s="160"/>
      <c r="E109" s="136"/>
      <c r="F109" s="136"/>
      <c r="G109" s="135"/>
      <c r="H109" s="135"/>
      <c r="I109" s="135"/>
      <c r="J109" s="135"/>
      <c r="K109" s="136"/>
      <c r="L109" s="136"/>
      <c r="M109" s="136"/>
      <c r="N109" s="136"/>
      <c r="O109" s="136"/>
    </row>
    <row r="110" spans="2:15">
      <c r="B110" s="137" t="s">
        <v>216</v>
      </c>
      <c r="C110" s="171">
        <f>1.1*2050</f>
        <v>2255</v>
      </c>
      <c r="D110" s="172"/>
      <c r="E110" s="186" t="s">
        <v>218</v>
      </c>
      <c r="F110" s="136"/>
      <c r="G110" s="135"/>
      <c r="H110" s="135"/>
      <c r="I110" s="135"/>
      <c r="J110" s="135"/>
      <c r="K110" s="136"/>
      <c r="L110" s="136"/>
      <c r="M110" s="136"/>
      <c r="N110" s="136"/>
      <c r="O110" s="136"/>
    </row>
    <row r="111" spans="2:15" s="185" customFormat="1">
      <c r="B111" s="182" t="s">
        <v>217</v>
      </c>
      <c r="C111" s="190">
        <f>C62*C63</f>
        <v>240.25</v>
      </c>
      <c r="D111" s="183"/>
      <c r="E111" s="184"/>
      <c r="F111" s="184"/>
      <c r="G111" s="184"/>
      <c r="H111" s="184"/>
      <c r="I111" s="184"/>
      <c r="J111" s="184"/>
      <c r="K111" s="184"/>
      <c r="L111" s="184"/>
      <c r="M111" s="184"/>
      <c r="N111" s="184"/>
      <c r="O111" s="184"/>
    </row>
    <row r="112" spans="2:15">
      <c r="B112" s="137" t="s">
        <v>177</v>
      </c>
      <c r="C112" s="191">
        <f>2*PI()*C50*1.1</f>
        <v>67.732737611395947</v>
      </c>
      <c r="D112" s="172"/>
      <c r="E112" s="136"/>
      <c r="F112" s="136"/>
      <c r="G112" s="136"/>
      <c r="H112" s="136"/>
      <c r="I112" s="136"/>
      <c r="J112" s="136"/>
      <c r="K112" s="136"/>
      <c r="L112" s="136"/>
      <c r="M112" s="136"/>
      <c r="N112" s="136"/>
      <c r="O112" s="136"/>
    </row>
    <row r="113" spans="2:15">
      <c r="B113" s="174" t="s">
        <v>178</v>
      </c>
      <c r="C113" s="191">
        <f>1.1*(C59+1)*(C60+1)*(C61+C67+0.1)</f>
        <v>718.08000000000015</v>
      </c>
      <c r="D113" s="175" t="s">
        <v>179</v>
      </c>
      <c r="E113" s="136"/>
      <c r="F113" s="136"/>
      <c r="G113" s="136"/>
      <c r="H113" s="136"/>
      <c r="I113" s="136"/>
      <c r="J113" s="136"/>
      <c r="K113" s="136"/>
      <c r="L113" s="136"/>
      <c r="M113" s="136"/>
      <c r="N113" s="136"/>
      <c r="O113" s="136"/>
    </row>
    <row r="114" spans="2:15">
      <c r="B114" s="173" t="s">
        <v>180</v>
      </c>
      <c r="C114" s="189">
        <f>1.1*(C120+1)*(1+C121)*C124</f>
        <v>492.61883000000006</v>
      </c>
      <c r="D114" s="175" t="s">
        <v>179</v>
      </c>
      <c r="E114" s="136"/>
      <c r="F114" s="136"/>
      <c r="G114" s="136"/>
      <c r="H114" s="136"/>
      <c r="I114" s="136"/>
      <c r="J114" s="136"/>
      <c r="K114" s="136"/>
      <c r="L114" s="136"/>
      <c r="M114" s="136"/>
      <c r="N114" s="136"/>
      <c r="O114" s="136"/>
    </row>
    <row r="115" spans="2:15">
      <c r="B115" s="173" t="s">
        <v>181</v>
      </c>
      <c r="C115" s="171">
        <v>0</v>
      </c>
      <c r="D115" s="175" t="s">
        <v>179</v>
      </c>
      <c r="E115" s="186" t="s">
        <v>226</v>
      </c>
      <c r="F115" s="136"/>
      <c r="G115" s="136"/>
      <c r="H115" s="136"/>
      <c r="I115" s="136"/>
      <c r="J115" s="136"/>
      <c r="K115" s="136"/>
      <c r="L115" s="136"/>
      <c r="M115" s="136"/>
      <c r="N115" s="136"/>
      <c r="O115" s="136"/>
    </row>
    <row r="116" spans="2:15">
      <c r="B116" s="171"/>
      <c r="C116" s="171"/>
      <c r="D116" s="172"/>
      <c r="E116" s="136"/>
      <c r="F116" s="136"/>
      <c r="G116" s="136"/>
      <c r="H116" s="136"/>
      <c r="I116" s="136"/>
      <c r="J116" s="136"/>
      <c r="K116" s="136"/>
      <c r="L116" s="136"/>
      <c r="M116" s="136"/>
      <c r="N116" s="136"/>
      <c r="O116" s="136"/>
    </row>
    <row r="117" spans="2:15">
      <c r="B117" s="173" t="s">
        <v>229</v>
      </c>
      <c r="C117" s="192">
        <f>PI()*2*2.3*0.8</f>
        <v>11.561060965210437</v>
      </c>
      <c r="D117" s="176" t="s">
        <v>182</v>
      </c>
      <c r="E117" s="136"/>
      <c r="F117" s="136"/>
      <c r="G117" s="136"/>
      <c r="H117" s="136"/>
      <c r="I117" s="136"/>
      <c r="J117" s="136"/>
      <c r="K117" s="136"/>
      <c r="L117" s="136"/>
      <c r="M117" s="136"/>
      <c r="N117" s="136"/>
      <c r="O117" s="136"/>
    </row>
    <row r="118" spans="2:15">
      <c r="B118" s="173" t="s">
        <v>230</v>
      </c>
      <c r="C118" s="192">
        <f>PI()*7.5^2*1.1</f>
        <v>194.38604544086846</v>
      </c>
      <c r="D118" s="172"/>
      <c r="E118" s="136"/>
      <c r="F118" s="136"/>
      <c r="G118" s="136"/>
      <c r="H118" s="136"/>
      <c r="I118" s="136"/>
      <c r="J118" s="136"/>
      <c r="K118" s="136"/>
      <c r="L118" s="136"/>
      <c r="M118" s="136"/>
      <c r="N118" s="136"/>
      <c r="O118" s="136"/>
    </row>
    <row r="119" spans="2:15">
      <c r="B119" s="177"/>
      <c r="C119" s="177"/>
      <c r="D119" s="177"/>
    </row>
    <row r="120" spans="2:15">
      <c r="B120" s="178" t="s">
        <v>222</v>
      </c>
      <c r="C120" s="177">
        <v>10.42</v>
      </c>
      <c r="D120" s="177"/>
      <c r="E120" t="s">
        <v>191</v>
      </c>
    </row>
    <row r="121" spans="2:15">
      <c r="B121" s="177" t="s">
        <v>192</v>
      </c>
      <c r="C121" s="177">
        <v>6.13</v>
      </c>
      <c r="D121" s="177"/>
      <c r="E121" t="s">
        <v>192</v>
      </c>
    </row>
    <row r="122" spans="2:15">
      <c r="B122" s="177" t="s">
        <v>219</v>
      </c>
      <c r="C122" s="177">
        <v>2.2000000000000002</v>
      </c>
      <c r="D122" s="177"/>
    </row>
    <row r="123" spans="2:15">
      <c r="B123" s="177" t="s">
        <v>221</v>
      </c>
      <c r="C123" s="177">
        <v>3.3</v>
      </c>
      <c r="D123" s="177"/>
    </row>
    <row r="124" spans="2:15">
      <c r="B124" s="177" t="s">
        <v>220</v>
      </c>
      <c r="C124" s="177">
        <f>C123+C122</f>
        <v>5.5</v>
      </c>
      <c r="D124" s="177"/>
    </row>
    <row r="125" spans="2:15">
      <c r="B125" s="177" t="s">
        <v>225</v>
      </c>
      <c r="C125" s="177">
        <v>0.25</v>
      </c>
      <c r="D125" s="177"/>
    </row>
    <row r="126" spans="2:15">
      <c r="B126" s="177"/>
      <c r="C126" s="177"/>
      <c r="D126" s="177"/>
    </row>
    <row r="127" spans="2:15">
      <c r="B127" s="178" t="s">
        <v>190</v>
      </c>
      <c r="C127" s="177">
        <v>3</v>
      </c>
      <c r="D127" s="177"/>
      <c r="E127" t="s">
        <v>191</v>
      </c>
    </row>
    <row r="128" spans="2:15">
      <c r="B128" s="177"/>
      <c r="C128" s="193">
        <v>5.4749999999999996</v>
      </c>
      <c r="D128" s="177"/>
      <c r="E128" t="s">
        <v>192</v>
      </c>
    </row>
    <row r="129" spans="2:9">
      <c r="B129" s="177"/>
      <c r="C129" s="177"/>
      <c r="D129" s="177"/>
    </row>
    <row r="130" spans="2:9">
      <c r="B130" s="178" t="s">
        <v>193</v>
      </c>
      <c r="C130" s="177">
        <f>130*1.1</f>
        <v>143</v>
      </c>
      <c r="D130" s="177" t="s">
        <v>227</v>
      </c>
    </row>
    <row r="131" spans="2:9">
      <c r="B131" s="178" t="s">
        <v>194</v>
      </c>
      <c r="C131" s="177">
        <f>1.1*671</f>
        <v>738.1</v>
      </c>
      <c r="D131" s="177" t="s">
        <v>195</v>
      </c>
    </row>
    <row r="132" spans="2:9">
      <c r="B132" s="177"/>
      <c r="C132" s="177"/>
      <c r="D132" s="177"/>
    </row>
    <row r="133" spans="2:9">
      <c r="B133" s="178" t="s">
        <v>196</v>
      </c>
      <c r="C133" s="177"/>
      <c r="D133" s="177"/>
      <c r="F133" s="177" t="s">
        <v>208</v>
      </c>
      <c r="G133" s="188" t="s">
        <v>209</v>
      </c>
      <c r="H133" s="177" t="s">
        <v>210</v>
      </c>
    </row>
    <row r="134" spans="2:9">
      <c r="B134" s="177" t="s">
        <v>197</v>
      </c>
      <c r="C134" s="177">
        <f>F134+G134+H134</f>
        <v>1000</v>
      </c>
      <c r="D134" s="177"/>
      <c r="E134" s="187" t="s">
        <v>197</v>
      </c>
      <c r="F134" s="177">
        <v>0</v>
      </c>
      <c r="G134" s="177">
        <v>880</v>
      </c>
      <c r="H134" s="177">
        <v>120</v>
      </c>
    </row>
    <row r="135" spans="2:9">
      <c r="B135" s="177" t="s">
        <v>198</v>
      </c>
      <c r="C135" s="177">
        <f>F135+G135+H135</f>
        <v>30</v>
      </c>
      <c r="D135" s="177"/>
      <c r="E135" s="187" t="s">
        <v>198</v>
      </c>
      <c r="F135" s="177"/>
      <c r="G135" s="177">
        <v>30</v>
      </c>
      <c r="H135" s="177"/>
    </row>
    <row r="136" spans="2:9">
      <c r="B136" s="177" t="s">
        <v>199</v>
      </c>
      <c r="C136" s="177">
        <f>F136+G136+H136</f>
        <v>19</v>
      </c>
      <c r="D136" s="177"/>
      <c r="E136" s="187" t="s">
        <v>199</v>
      </c>
      <c r="F136" s="177"/>
      <c r="G136" s="177">
        <v>19</v>
      </c>
      <c r="H136" s="177"/>
    </row>
    <row r="137" spans="2:9">
      <c r="B137" s="177" t="s">
        <v>200</v>
      </c>
      <c r="C137" s="177">
        <f>C136*1.1+C135*1.1+C134*1.1</f>
        <v>1153.9000000000001</v>
      </c>
      <c r="D137" s="177"/>
      <c r="E137" s="187" t="s">
        <v>211</v>
      </c>
      <c r="F137" s="177"/>
      <c r="G137" s="177"/>
      <c r="H137" s="177">
        <f>C130</f>
        <v>143</v>
      </c>
    </row>
    <row r="138" spans="2:9">
      <c r="B138" s="177"/>
      <c r="C138" s="177"/>
      <c r="D138" s="177"/>
      <c r="E138" s="181" t="s">
        <v>212</v>
      </c>
      <c r="F138" s="177">
        <v>40</v>
      </c>
      <c r="G138" s="177"/>
      <c r="H138" s="177"/>
      <c r="I138" t="s">
        <v>214</v>
      </c>
    </row>
    <row r="139" spans="2:9">
      <c r="B139" s="177"/>
      <c r="C139" s="177"/>
      <c r="D139" s="177"/>
      <c r="E139" s="181" t="s">
        <v>213</v>
      </c>
      <c r="F139" s="177">
        <f>20</f>
        <v>20</v>
      </c>
      <c r="G139" s="177"/>
      <c r="H139" s="177"/>
      <c r="I139" t="s">
        <v>215</v>
      </c>
    </row>
    <row r="140" spans="2:9">
      <c r="B140" s="177"/>
      <c r="C140" s="177"/>
      <c r="D140" s="177"/>
      <c r="E140" s="181" t="s">
        <v>223</v>
      </c>
      <c r="F140">
        <f>SUM(F134:F139)</f>
        <v>60</v>
      </c>
      <c r="G140">
        <f>SUM(G134:G139)</f>
        <v>929</v>
      </c>
      <c r="H140">
        <f>SUM(H134:H139)</f>
        <v>263</v>
      </c>
    </row>
    <row r="141" spans="2:9">
      <c r="B141" s="178" t="s">
        <v>228</v>
      </c>
      <c r="C141" s="177">
        <v>4.0999999999999996</v>
      </c>
      <c r="D141" s="177" t="s">
        <v>203</v>
      </c>
    </row>
    <row r="142" spans="2:9">
      <c r="B142" s="177"/>
      <c r="C142" s="177">
        <v>0.3</v>
      </c>
      <c r="D142" s="177" t="s">
        <v>201</v>
      </c>
    </row>
    <row r="143" spans="2:9">
      <c r="B143" s="177"/>
      <c r="C143" s="177">
        <v>2.0750000000000002</v>
      </c>
      <c r="D143" s="177" t="s">
        <v>202</v>
      </c>
    </row>
    <row r="144" spans="2:9">
      <c r="B144" s="177"/>
      <c r="C144" s="177">
        <v>0.2</v>
      </c>
      <c r="D144" s="177" t="s">
        <v>204</v>
      </c>
    </row>
    <row r="145" spans="2:4">
      <c r="B145" s="177"/>
      <c r="C145" s="177">
        <v>1.4</v>
      </c>
      <c r="D145" s="177" t="s">
        <v>205</v>
      </c>
    </row>
  </sheetData>
  <mergeCells count="6">
    <mergeCell ref="B90:E90"/>
    <mergeCell ref="B3:E3"/>
    <mergeCell ref="B14:E14"/>
    <mergeCell ref="B53:E53"/>
    <mergeCell ref="B70:E70"/>
    <mergeCell ref="B74:E7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X49"/>
  <sheetViews>
    <sheetView workbookViewId="0"/>
  </sheetViews>
  <sheetFormatPr defaultRowHeight="13.2"/>
  <cols>
    <col min="1" max="1" width="2" customWidth="1"/>
    <col min="3" max="3" width="10.33203125" customWidth="1"/>
    <col min="4" max="4" width="18.44140625" customWidth="1"/>
    <col min="6" max="6" width="1.5546875" customWidth="1"/>
    <col min="9" max="9" width="28.33203125" customWidth="1"/>
    <col min="10" max="10" width="1.44140625" customWidth="1"/>
    <col min="13" max="13" width="13.5546875" customWidth="1"/>
    <col min="18" max="18" width="16.5546875" customWidth="1"/>
    <col min="23" max="23" width="22.6640625" customWidth="1"/>
  </cols>
  <sheetData>
    <row r="1" spans="2:24">
      <c r="H1" t="s">
        <v>277</v>
      </c>
      <c r="I1" t="s">
        <v>278</v>
      </c>
      <c r="Q1" t="s">
        <v>260</v>
      </c>
      <c r="R1" t="s">
        <v>273</v>
      </c>
      <c r="V1" t="s">
        <v>271</v>
      </c>
      <c r="W1" t="s">
        <v>272</v>
      </c>
    </row>
    <row r="2" spans="2:24">
      <c r="Q2" t="s">
        <v>265</v>
      </c>
      <c r="R2" t="s">
        <v>274</v>
      </c>
      <c r="V2" t="s">
        <v>279</v>
      </c>
      <c r="W2" t="s">
        <v>280</v>
      </c>
    </row>
    <row r="3" spans="2:24">
      <c r="Q3" t="s">
        <v>275</v>
      </c>
      <c r="R3" t="s">
        <v>276</v>
      </c>
      <c r="V3" t="s">
        <v>281</v>
      </c>
      <c r="W3" t="s">
        <v>282</v>
      </c>
    </row>
    <row r="5" spans="2:24">
      <c r="B5" s="627" t="s">
        <v>234</v>
      </c>
      <c r="C5" s="627"/>
      <c r="D5" s="627"/>
      <c r="E5" s="627"/>
      <c r="G5" s="627" t="s">
        <v>235</v>
      </c>
      <c r="H5" s="627"/>
      <c r="I5" s="627"/>
      <c r="K5" s="627" t="s">
        <v>236</v>
      </c>
      <c r="L5" s="627"/>
      <c r="M5" s="627"/>
      <c r="N5" s="627"/>
      <c r="P5" s="627" t="s">
        <v>237</v>
      </c>
      <c r="Q5" s="627"/>
      <c r="R5" s="627"/>
      <c r="S5" s="627"/>
      <c r="U5" s="627" t="s">
        <v>238</v>
      </c>
      <c r="V5" s="627"/>
      <c r="W5" s="627"/>
      <c r="X5" s="627"/>
    </row>
    <row r="6" spans="2:24">
      <c r="B6" t="s">
        <v>231</v>
      </c>
      <c r="C6" t="s">
        <v>232</v>
      </c>
      <c r="D6" t="s">
        <v>233</v>
      </c>
      <c r="E6" t="s">
        <v>191</v>
      </c>
      <c r="G6" t="s">
        <v>231</v>
      </c>
      <c r="H6" t="s">
        <v>232</v>
      </c>
      <c r="I6" t="s">
        <v>233</v>
      </c>
      <c r="K6" t="s">
        <v>231</v>
      </c>
      <c r="L6" t="s">
        <v>232</v>
      </c>
      <c r="M6" t="s">
        <v>233</v>
      </c>
      <c r="N6" t="s">
        <v>191</v>
      </c>
      <c r="P6" t="s">
        <v>231</v>
      </c>
      <c r="Q6" t="s">
        <v>232</v>
      </c>
      <c r="R6" t="s">
        <v>233</v>
      </c>
      <c r="S6" t="s">
        <v>191</v>
      </c>
      <c r="U6" t="s">
        <v>231</v>
      </c>
      <c r="V6" t="s">
        <v>232</v>
      </c>
      <c r="W6" t="s">
        <v>233</v>
      </c>
      <c r="X6" t="s">
        <v>191</v>
      </c>
    </row>
    <row r="7" spans="2:24">
      <c r="B7">
        <v>1.1000000000000001</v>
      </c>
      <c r="C7" s="102">
        <f>1+1</f>
        <v>2</v>
      </c>
      <c r="D7" t="s">
        <v>240</v>
      </c>
      <c r="E7" t="s">
        <v>239</v>
      </c>
      <c r="G7">
        <v>2.1</v>
      </c>
      <c r="H7" s="102">
        <v>1</v>
      </c>
      <c r="I7" t="s">
        <v>254</v>
      </c>
      <c r="K7">
        <v>4.0999999999999996</v>
      </c>
      <c r="L7" s="102">
        <v>2</v>
      </c>
      <c r="M7" t="s">
        <v>309</v>
      </c>
      <c r="N7">
        <v>2000</v>
      </c>
      <c r="P7">
        <v>5.0999999999999996</v>
      </c>
      <c r="Q7" s="102">
        <v>1</v>
      </c>
      <c r="R7" t="s">
        <v>259</v>
      </c>
      <c r="S7" t="s">
        <v>260</v>
      </c>
      <c r="U7">
        <v>1.7</v>
      </c>
      <c r="V7" s="102">
        <v>1</v>
      </c>
      <c r="W7" t="s">
        <v>252</v>
      </c>
      <c r="X7" t="s">
        <v>253</v>
      </c>
    </row>
    <row r="8" spans="2:24">
      <c r="B8">
        <v>1.2</v>
      </c>
      <c r="C8" s="102">
        <f>1+1</f>
        <v>2</v>
      </c>
      <c r="D8" t="s">
        <v>240</v>
      </c>
      <c r="E8" t="s">
        <v>241</v>
      </c>
      <c r="G8">
        <v>2.2000000000000002</v>
      </c>
      <c r="H8" s="102">
        <f>3+6</f>
        <v>9</v>
      </c>
      <c r="I8" t="s">
        <v>255</v>
      </c>
      <c r="K8">
        <v>4.2</v>
      </c>
      <c r="L8" s="102">
        <v>4</v>
      </c>
      <c r="M8" t="s">
        <v>310</v>
      </c>
      <c r="N8">
        <v>6000</v>
      </c>
      <c r="P8">
        <v>5.2</v>
      </c>
      <c r="Q8" s="102">
        <v>1</v>
      </c>
      <c r="R8" t="s">
        <v>261</v>
      </c>
      <c r="S8" t="s">
        <v>260</v>
      </c>
      <c r="U8">
        <v>3.1</v>
      </c>
      <c r="V8" s="102">
        <v>1</v>
      </c>
      <c r="W8" t="s">
        <v>283</v>
      </c>
      <c r="X8">
        <v>1255</v>
      </c>
    </row>
    <row r="9" spans="2:24">
      <c r="B9">
        <v>1.3</v>
      </c>
      <c r="C9" s="102">
        <v>1</v>
      </c>
      <c r="D9" t="s">
        <v>242</v>
      </c>
      <c r="E9" t="s">
        <v>243</v>
      </c>
      <c r="G9">
        <v>2.2999999999999998</v>
      </c>
      <c r="H9" s="102">
        <v>1</v>
      </c>
      <c r="I9" t="s">
        <v>256</v>
      </c>
      <c r="K9">
        <v>4.3</v>
      </c>
      <c r="L9" s="102">
        <v>1</v>
      </c>
      <c r="M9" t="s">
        <v>309</v>
      </c>
      <c r="N9">
        <v>1260</v>
      </c>
      <c r="P9">
        <v>5.3</v>
      </c>
      <c r="Q9" s="102">
        <v>1</v>
      </c>
      <c r="R9" t="s">
        <v>262</v>
      </c>
      <c r="S9" t="s">
        <v>260</v>
      </c>
      <c r="U9">
        <v>3.2</v>
      </c>
      <c r="V9" s="102">
        <v>1</v>
      </c>
      <c r="W9" t="s">
        <v>284</v>
      </c>
      <c r="X9">
        <v>1085</v>
      </c>
    </row>
    <row r="10" spans="2:24">
      <c r="B10">
        <v>1.4</v>
      </c>
      <c r="C10" s="102">
        <v>1</v>
      </c>
      <c r="D10" t="s">
        <v>242</v>
      </c>
      <c r="E10" t="s">
        <v>239</v>
      </c>
      <c r="G10">
        <v>2.4</v>
      </c>
      <c r="H10" s="102">
        <v>6</v>
      </c>
      <c r="I10" t="s">
        <v>257</v>
      </c>
      <c r="K10">
        <v>4.4000000000000004</v>
      </c>
      <c r="L10" s="102">
        <v>1</v>
      </c>
      <c r="M10" t="s">
        <v>311</v>
      </c>
      <c r="N10">
        <v>400</v>
      </c>
      <c r="P10">
        <v>5.4</v>
      </c>
      <c r="Q10" s="102">
        <v>1</v>
      </c>
      <c r="R10" t="s">
        <v>263</v>
      </c>
      <c r="S10" t="s">
        <v>260</v>
      </c>
      <c r="U10">
        <v>3.3</v>
      </c>
      <c r="V10" s="102">
        <v>1</v>
      </c>
      <c r="W10" t="s">
        <v>285</v>
      </c>
      <c r="X10">
        <v>995</v>
      </c>
    </row>
    <row r="11" spans="2:24">
      <c r="B11">
        <v>1.5</v>
      </c>
      <c r="C11" s="102">
        <f>1+1</f>
        <v>2</v>
      </c>
      <c r="D11" t="s">
        <v>244</v>
      </c>
      <c r="E11" t="s">
        <v>241</v>
      </c>
      <c r="G11">
        <v>2.5</v>
      </c>
      <c r="H11" s="102">
        <v>3</v>
      </c>
      <c r="I11" t="s">
        <v>258</v>
      </c>
      <c r="K11">
        <v>4.5</v>
      </c>
      <c r="L11" s="102">
        <v>1</v>
      </c>
      <c r="M11" t="s">
        <v>309</v>
      </c>
      <c r="N11">
        <v>2075</v>
      </c>
      <c r="P11">
        <v>5.5</v>
      </c>
      <c r="Q11" s="102">
        <v>3</v>
      </c>
      <c r="R11" t="s">
        <v>264</v>
      </c>
      <c r="S11" t="s">
        <v>267</v>
      </c>
      <c r="U11">
        <v>3.4</v>
      </c>
      <c r="V11" s="102">
        <v>1</v>
      </c>
      <c r="W11" t="s">
        <v>286</v>
      </c>
      <c r="X11">
        <v>1000</v>
      </c>
    </row>
    <row r="12" spans="2:24">
      <c r="B12">
        <v>1.6</v>
      </c>
      <c r="C12" s="102">
        <v>1</v>
      </c>
      <c r="D12" t="s">
        <v>244</v>
      </c>
      <c r="E12" t="s">
        <v>239</v>
      </c>
      <c r="H12" s="102"/>
      <c r="K12">
        <v>4.5999999999999996</v>
      </c>
      <c r="L12" s="102">
        <v>1</v>
      </c>
      <c r="M12" t="s">
        <v>309</v>
      </c>
      <c r="N12">
        <v>2520</v>
      </c>
      <c r="P12">
        <v>5.6</v>
      </c>
      <c r="Q12" s="102">
        <f>3+4</f>
        <v>7</v>
      </c>
      <c r="R12" t="s">
        <v>266</v>
      </c>
      <c r="S12" t="s">
        <v>267</v>
      </c>
      <c r="U12">
        <v>3.5</v>
      </c>
      <c r="V12" s="102"/>
    </row>
    <row r="13" spans="2:24">
      <c r="B13">
        <v>1.7</v>
      </c>
      <c r="C13" s="102"/>
      <c r="D13" t="s">
        <v>245</v>
      </c>
      <c r="H13" s="102"/>
      <c r="K13">
        <v>4.7</v>
      </c>
      <c r="L13" s="102">
        <v>1</v>
      </c>
      <c r="M13" t="s">
        <v>312</v>
      </c>
      <c r="N13">
        <v>300</v>
      </c>
      <c r="P13">
        <v>5.7</v>
      </c>
      <c r="Q13" s="102">
        <v>1</v>
      </c>
      <c r="R13" t="s">
        <v>268</v>
      </c>
      <c r="S13" t="s">
        <v>267</v>
      </c>
      <c r="U13">
        <v>3.6</v>
      </c>
      <c r="V13" s="102"/>
    </row>
    <row r="14" spans="2:24">
      <c r="B14">
        <v>1.8</v>
      </c>
      <c r="C14" s="102">
        <f>1+1+1+1</f>
        <v>4</v>
      </c>
      <c r="D14" t="s">
        <v>246</v>
      </c>
      <c r="E14" t="s">
        <v>241</v>
      </c>
      <c r="H14" s="102"/>
      <c r="K14">
        <v>4.8</v>
      </c>
      <c r="L14" s="102">
        <v>3</v>
      </c>
      <c r="M14" t="s">
        <v>313</v>
      </c>
      <c r="N14">
        <v>6000</v>
      </c>
      <c r="P14">
        <v>5.8</v>
      </c>
      <c r="Q14" s="102">
        <v>1</v>
      </c>
      <c r="R14" t="s">
        <v>269</v>
      </c>
      <c r="S14" t="s">
        <v>267</v>
      </c>
      <c r="U14">
        <v>3.7</v>
      </c>
      <c r="V14" s="102"/>
    </row>
    <row r="15" spans="2:24">
      <c r="B15">
        <v>1.9</v>
      </c>
      <c r="C15" s="102">
        <v>1</v>
      </c>
      <c r="D15" t="s">
        <v>246</v>
      </c>
      <c r="E15" t="s">
        <v>239</v>
      </c>
      <c r="H15" s="102"/>
      <c r="K15">
        <v>4.9000000000000004</v>
      </c>
      <c r="L15" s="102">
        <v>1</v>
      </c>
      <c r="M15" t="s">
        <v>312</v>
      </c>
      <c r="N15">
        <v>2660</v>
      </c>
      <c r="P15">
        <v>5.9</v>
      </c>
      <c r="Q15" s="102">
        <v>1</v>
      </c>
      <c r="R15" t="s">
        <v>270</v>
      </c>
      <c r="S15" t="s">
        <v>267</v>
      </c>
      <c r="U15">
        <v>3.8</v>
      </c>
      <c r="V15" s="102"/>
    </row>
    <row r="16" spans="2:24">
      <c r="B16" s="194">
        <v>1.1000000000000001</v>
      </c>
      <c r="C16" s="102">
        <v>2</v>
      </c>
      <c r="D16" t="s">
        <v>247</v>
      </c>
      <c r="E16" t="s">
        <v>248</v>
      </c>
      <c r="H16" s="102"/>
      <c r="K16" s="194">
        <v>4.101</v>
      </c>
      <c r="L16" s="102">
        <v>1</v>
      </c>
      <c r="M16" t="s">
        <v>312</v>
      </c>
      <c r="N16">
        <v>1350</v>
      </c>
      <c r="P16" s="194"/>
      <c r="U16">
        <v>3.9</v>
      </c>
      <c r="V16" s="102">
        <v>3</v>
      </c>
      <c r="W16" t="s">
        <v>287</v>
      </c>
      <c r="X16">
        <v>1045</v>
      </c>
    </row>
    <row r="17" spans="2:24">
      <c r="B17">
        <v>1.1100000000000001</v>
      </c>
      <c r="C17" s="102">
        <v>1</v>
      </c>
      <c r="D17" t="s">
        <v>249</v>
      </c>
      <c r="E17" t="s">
        <v>250</v>
      </c>
      <c r="H17" s="102"/>
      <c r="K17">
        <v>4.1100000000000003</v>
      </c>
      <c r="L17" s="102">
        <v>1</v>
      </c>
      <c r="M17" t="s">
        <v>314</v>
      </c>
      <c r="N17">
        <v>300</v>
      </c>
      <c r="U17" s="194">
        <v>3.101</v>
      </c>
      <c r="V17" s="102">
        <v>2</v>
      </c>
      <c r="W17" t="s">
        <v>288</v>
      </c>
      <c r="X17">
        <v>1655</v>
      </c>
    </row>
    <row r="18" spans="2:24">
      <c r="B18">
        <v>1.1200000000000001</v>
      </c>
      <c r="C18" s="102">
        <v>1</v>
      </c>
      <c r="D18" t="s">
        <v>251</v>
      </c>
      <c r="E18" t="s">
        <v>239</v>
      </c>
      <c r="H18" s="102"/>
      <c r="K18">
        <v>4.12</v>
      </c>
      <c r="L18" s="102">
        <v>1</v>
      </c>
      <c r="M18" t="s">
        <v>315</v>
      </c>
      <c r="N18">
        <v>350</v>
      </c>
      <c r="U18">
        <v>3.11</v>
      </c>
      <c r="V18" s="102">
        <v>4</v>
      </c>
      <c r="W18" t="s">
        <v>289</v>
      </c>
      <c r="X18">
        <v>610</v>
      </c>
    </row>
    <row r="19" spans="2:24">
      <c r="K19">
        <v>4.13</v>
      </c>
      <c r="L19" s="102">
        <v>4</v>
      </c>
      <c r="M19" t="s">
        <v>316</v>
      </c>
      <c r="N19">
        <v>6000</v>
      </c>
      <c r="U19" s="194">
        <v>3.1190000000000002</v>
      </c>
      <c r="V19" s="102">
        <v>1</v>
      </c>
      <c r="W19" t="s">
        <v>291</v>
      </c>
      <c r="X19">
        <v>3350</v>
      </c>
    </row>
    <row r="20" spans="2:24">
      <c r="K20">
        <v>4.1399999999999997</v>
      </c>
      <c r="L20" s="102">
        <v>1</v>
      </c>
      <c r="M20" t="s">
        <v>317</v>
      </c>
      <c r="N20">
        <v>2260</v>
      </c>
      <c r="U20" s="194">
        <v>3.1280000000000001</v>
      </c>
      <c r="V20" s="102">
        <v>1</v>
      </c>
      <c r="W20" t="s">
        <v>290</v>
      </c>
    </row>
    <row r="21" spans="2:24">
      <c r="K21">
        <v>4.1500000000000004</v>
      </c>
      <c r="L21" s="102">
        <v>1</v>
      </c>
      <c r="M21" t="s">
        <v>317</v>
      </c>
      <c r="N21">
        <v>350</v>
      </c>
      <c r="U21" s="194">
        <v>3.137</v>
      </c>
      <c r="V21" s="102">
        <v>1</v>
      </c>
      <c r="W21" t="s">
        <v>292</v>
      </c>
    </row>
    <row r="22" spans="2:24">
      <c r="K22">
        <v>4.16</v>
      </c>
      <c r="L22" s="102">
        <v>1</v>
      </c>
      <c r="M22" t="s">
        <v>318</v>
      </c>
      <c r="N22">
        <v>3900</v>
      </c>
      <c r="U22" s="194">
        <v>3.1459999999999999</v>
      </c>
      <c r="V22" s="102">
        <v>1</v>
      </c>
      <c r="W22" t="s">
        <v>293</v>
      </c>
      <c r="X22">
        <v>1045</v>
      </c>
    </row>
    <row r="23" spans="2:24">
      <c r="K23">
        <v>4.17</v>
      </c>
      <c r="L23" s="102">
        <v>1</v>
      </c>
      <c r="M23" t="s">
        <v>318</v>
      </c>
      <c r="N23">
        <v>980</v>
      </c>
      <c r="U23" s="194">
        <v>3.1549999999999998</v>
      </c>
      <c r="V23" s="102">
        <v>1</v>
      </c>
      <c r="W23" t="s">
        <v>294</v>
      </c>
    </row>
    <row r="24" spans="2:24">
      <c r="K24">
        <v>4.18</v>
      </c>
      <c r="L24" s="102">
        <v>3</v>
      </c>
      <c r="M24" t="s">
        <v>319</v>
      </c>
      <c r="N24">
        <v>300</v>
      </c>
      <c r="U24" s="194">
        <v>3.173</v>
      </c>
      <c r="V24" s="102">
        <v>2</v>
      </c>
      <c r="W24" t="s">
        <v>295</v>
      </c>
    </row>
    <row r="25" spans="2:24">
      <c r="K25">
        <v>4.1900000000000004</v>
      </c>
      <c r="L25" s="102">
        <v>1</v>
      </c>
      <c r="M25" t="s">
        <v>320</v>
      </c>
      <c r="N25">
        <v>415</v>
      </c>
      <c r="U25" s="194">
        <v>3.1819999999999999</v>
      </c>
      <c r="V25" s="102">
        <v>1</v>
      </c>
      <c r="W25" t="s">
        <v>296</v>
      </c>
    </row>
    <row r="26" spans="2:24">
      <c r="K26" s="194">
        <v>4.2009999999999996</v>
      </c>
      <c r="L26" s="102">
        <v>3</v>
      </c>
      <c r="M26" t="s">
        <v>321</v>
      </c>
      <c r="N26">
        <v>6000</v>
      </c>
      <c r="U26" s="194">
        <v>3.1909999999999998</v>
      </c>
      <c r="V26" s="102">
        <v>1</v>
      </c>
      <c r="W26" t="s">
        <v>297</v>
      </c>
      <c r="X26" t="s">
        <v>275</v>
      </c>
    </row>
    <row r="27" spans="2:24">
      <c r="K27">
        <v>4.21</v>
      </c>
      <c r="L27" s="102">
        <v>1</v>
      </c>
      <c r="M27" t="s">
        <v>321</v>
      </c>
      <c r="N27">
        <v>1875</v>
      </c>
      <c r="T27" s="194"/>
      <c r="U27" s="195">
        <v>3.2</v>
      </c>
      <c r="V27" s="196">
        <v>2</v>
      </c>
      <c r="W27" s="197" t="s">
        <v>305</v>
      </c>
    </row>
    <row r="28" spans="2:24">
      <c r="K28">
        <v>4.22</v>
      </c>
      <c r="L28" s="102">
        <v>1</v>
      </c>
      <c r="M28" t="s">
        <v>319</v>
      </c>
      <c r="N28">
        <v>350</v>
      </c>
      <c r="T28" s="194"/>
      <c r="U28" s="195">
        <v>3.2090000000000001</v>
      </c>
      <c r="V28" s="196">
        <v>2</v>
      </c>
      <c r="W28" s="197" t="s">
        <v>306</v>
      </c>
    </row>
    <row r="29" spans="2:24">
      <c r="K29">
        <v>4.2300000000000004</v>
      </c>
      <c r="L29" s="102"/>
      <c r="U29" s="195">
        <v>3.218</v>
      </c>
      <c r="V29" s="196">
        <v>1</v>
      </c>
      <c r="W29" s="197" t="s">
        <v>307</v>
      </c>
    </row>
    <row r="30" spans="2:24">
      <c r="K30">
        <v>4.24</v>
      </c>
      <c r="L30" s="102"/>
      <c r="U30" s="195">
        <v>3.2269999999999999</v>
      </c>
      <c r="V30" s="196">
        <v>3</v>
      </c>
      <c r="W30" s="197" t="s">
        <v>308</v>
      </c>
    </row>
    <row r="31" spans="2:24">
      <c r="K31">
        <v>4.25</v>
      </c>
      <c r="L31" s="102"/>
    </row>
    <row r="32" spans="2:24">
      <c r="K32">
        <v>4.26</v>
      </c>
      <c r="L32" s="102">
        <v>1</v>
      </c>
      <c r="M32" t="s">
        <v>322</v>
      </c>
      <c r="N32">
        <v>19100</v>
      </c>
    </row>
    <row r="33" spans="11:14">
      <c r="K33">
        <v>4.2699999999999996</v>
      </c>
      <c r="L33" s="102">
        <v>1</v>
      </c>
      <c r="M33" t="s">
        <v>323</v>
      </c>
      <c r="N33">
        <v>1744</v>
      </c>
    </row>
    <row r="34" spans="11:14">
      <c r="K34">
        <v>4.28</v>
      </c>
      <c r="L34" s="102">
        <v>1</v>
      </c>
      <c r="M34" t="s">
        <v>322</v>
      </c>
      <c r="N34">
        <v>510</v>
      </c>
    </row>
    <row r="35" spans="11:14">
      <c r="K35" s="197">
        <v>4.29</v>
      </c>
      <c r="L35" s="196">
        <v>6</v>
      </c>
      <c r="M35" s="197" t="s">
        <v>324</v>
      </c>
      <c r="N35" s="197">
        <v>500</v>
      </c>
    </row>
    <row r="36" spans="11:14">
      <c r="K36" s="194">
        <v>4.3002000000000002</v>
      </c>
      <c r="L36" s="102">
        <v>1</v>
      </c>
      <c r="M36" t="s">
        <v>325</v>
      </c>
      <c r="N36">
        <v>10910</v>
      </c>
    </row>
    <row r="37" spans="11:14">
      <c r="K37" s="197">
        <v>4.3099999999999996</v>
      </c>
      <c r="L37" s="196">
        <v>1</v>
      </c>
      <c r="M37" s="197" t="s">
        <v>326</v>
      </c>
      <c r="N37" s="197">
        <v>2675</v>
      </c>
    </row>
    <row r="38" spans="11:14">
      <c r="K38">
        <v>4.32</v>
      </c>
      <c r="L38" s="102">
        <v>1</v>
      </c>
      <c r="M38" t="s">
        <v>317</v>
      </c>
      <c r="N38">
        <v>495</v>
      </c>
    </row>
    <row r="39" spans="11:14">
      <c r="K39">
        <v>4.33</v>
      </c>
      <c r="L39" s="102">
        <v>1</v>
      </c>
      <c r="M39" t="s">
        <v>298</v>
      </c>
      <c r="N39">
        <v>586</v>
      </c>
    </row>
    <row r="40" spans="11:14">
      <c r="K40">
        <v>4.34</v>
      </c>
      <c r="L40" s="102">
        <v>1</v>
      </c>
      <c r="M40" t="s">
        <v>299</v>
      </c>
      <c r="N40">
        <v>2187</v>
      </c>
    </row>
    <row r="41" spans="11:14">
      <c r="K41">
        <v>4.3499999999999996</v>
      </c>
      <c r="L41" s="102">
        <v>1</v>
      </c>
      <c r="M41" t="s">
        <v>299</v>
      </c>
      <c r="N41">
        <v>12631</v>
      </c>
    </row>
    <row r="42" spans="11:14">
      <c r="K42">
        <v>4.3599999999999897</v>
      </c>
      <c r="L42" s="102">
        <v>1</v>
      </c>
      <c r="M42" t="s">
        <v>300</v>
      </c>
      <c r="N42">
        <v>3955</v>
      </c>
    </row>
    <row r="43" spans="11:14">
      <c r="K43">
        <v>4.3699999999999903</v>
      </c>
      <c r="L43" s="102">
        <v>1</v>
      </c>
      <c r="M43" t="s">
        <v>300</v>
      </c>
      <c r="N43">
        <v>2293</v>
      </c>
    </row>
    <row r="44" spans="11:14">
      <c r="K44">
        <v>4.3799999999999901</v>
      </c>
      <c r="L44" s="102">
        <v>1</v>
      </c>
      <c r="M44" t="s">
        <v>301</v>
      </c>
      <c r="N44">
        <v>4895</v>
      </c>
    </row>
    <row r="45" spans="11:14">
      <c r="K45">
        <v>4.3899999999999899</v>
      </c>
      <c r="L45" s="102">
        <v>1</v>
      </c>
      <c r="M45" t="s">
        <v>302</v>
      </c>
      <c r="N45">
        <v>958</v>
      </c>
    </row>
    <row r="46" spans="11:14">
      <c r="K46" s="194">
        <v>4.3999999999999897</v>
      </c>
      <c r="L46" s="102">
        <v>1</v>
      </c>
      <c r="M46" t="s">
        <v>302</v>
      </c>
      <c r="N46">
        <v>1053</v>
      </c>
    </row>
    <row r="47" spans="11:14">
      <c r="K47">
        <v>4.4099999999999904</v>
      </c>
      <c r="L47" s="102">
        <v>1</v>
      </c>
      <c r="M47" t="s">
        <v>303</v>
      </c>
      <c r="N47">
        <v>2508</v>
      </c>
    </row>
    <row r="48" spans="11:14">
      <c r="K48">
        <v>4.4199999999999902</v>
      </c>
      <c r="L48" s="102">
        <v>1</v>
      </c>
      <c r="M48" t="s">
        <v>303</v>
      </c>
      <c r="N48">
        <v>1377</v>
      </c>
    </row>
    <row r="49" spans="11:14">
      <c r="K49">
        <v>4.4299999999999899</v>
      </c>
      <c r="L49" s="102">
        <v>3</v>
      </c>
      <c r="M49" t="s">
        <v>304</v>
      </c>
      <c r="N49">
        <v>150</v>
      </c>
    </row>
  </sheetData>
  <mergeCells count="5">
    <mergeCell ref="B5:E5"/>
    <mergeCell ref="G5:I5"/>
    <mergeCell ref="K5:N5"/>
    <mergeCell ref="P5:S5"/>
    <mergeCell ref="U5:X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0"/>
  <sheetViews>
    <sheetView showGridLines="0" view="pageLayout" zoomScaleNormal="100" zoomScaleSheetLayoutView="100" workbookViewId="0">
      <selection activeCell="C28" sqref="C28"/>
    </sheetView>
  </sheetViews>
  <sheetFormatPr defaultColWidth="9.33203125" defaultRowHeight="13.2"/>
  <cols>
    <col min="1" max="1" width="9" style="12" customWidth="1"/>
    <col min="2" max="2" width="12.5546875" style="12" customWidth="1"/>
    <col min="3" max="3" width="37" style="12" customWidth="1"/>
    <col min="4" max="4" width="9.88671875" style="169" customWidth="1"/>
    <col min="5" max="5" width="12.33203125" style="169" customWidth="1"/>
    <col min="6" max="6" width="13" style="203" customWidth="1"/>
    <col min="7" max="7" width="12.6640625" style="170" customWidth="1"/>
    <col min="8" max="8" width="2.33203125" style="129" customWidth="1"/>
    <col min="9" max="9" width="9.33203125" style="129"/>
    <col min="10" max="10" width="11.6640625" style="129" bestFit="1" customWidth="1"/>
    <col min="11" max="16384" width="9.33203125" style="129"/>
  </cols>
  <sheetData>
    <row r="1" spans="1:10" ht="4.5" customHeight="1"/>
    <row r="2" spans="1:10" ht="27.75" customHeight="1" thickBot="1">
      <c r="A2" s="315" t="s">
        <v>0</v>
      </c>
      <c r="B2" s="314" t="s">
        <v>1</v>
      </c>
      <c r="C2" s="315" t="s">
        <v>2</v>
      </c>
      <c r="D2" s="316" t="s">
        <v>3</v>
      </c>
      <c r="E2" s="317" t="s">
        <v>4</v>
      </c>
      <c r="F2" s="287" t="s">
        <v>399</v>
      </c>
      <c r="G2" s="287" t="s">
        <v>400</v>
      </c>
    </row>
    <row r="3" spans="1:10" ht="6.6" customHeight="1" thickTop="1">
      <c r="A3" s="318"/>
      <c r="B3" s="214"/>
      <c r="C3" s="215"/>
      <c r="D3" s="216"/>
      <c r="E3" s="217"/>
      <c r="F3" s="218"/>
      <c r="G3" s="322"/>
    </row>
    <row r="4" spans="1:10" s="130" customFormat="1" ht="31.95" customHeight="1">
      <c r="A4" s="401">
        <v>2</v>
      </c>
      <c r="B4" s="213" t="s">
        <v>1072</v>
      </c>
      <c r="C4" s="402" t="s">
        <v>329</v>
      </c>
      <c r="D4" s="377"/>
      <c r="E4" s="377"/>
      <c r="F4" s="403"/>
      <c r="G4" s="404"/>
    </row>
    <row r="5" spans="1:10" s="130" customFormat="1" ht="12.6" customHeight="1">
      <c r="A5" s="302"/>
      <c r="B5" s="405"/>
      <c r="C5" s="402"/>
      <c r="D5" s="377"/>
      <c r="E5" s="377"/>
      <c r="F5" s="403"/>
      <c r="G5" s="404"/>
    </row>
    <row r="6" spans="1:10" s="130" customFormat="1" ht="17.100000000000001" customHeight="1">
      <c r="A6" s="406" t="s">
        <v>761</v>
      </c>
      <c r="B6" s="377"/>
      <c r="C6" s="402" t="s">
        <v>330</v>
      </c>
      <c r="D6" s="231"/>
      <c r="E6" s="407"/>
      <c r="F6" s="408"/>
      <c r="G6" s="304"/>
      <c r="J6" s="161"/>
    </row>
    <row r="7" spans="1:10" s="130" customFormat="1" ht="5.7" customHeight="1">
      <c r="A7" s="302"/>
      <c r="B7" s="377"/>
      <c r="C7" s="402"/>
      <c r="D7" s="231"/>
      <c r="E7" s="407"/>
      <c r="F7" s="409"/>
      <c r="G7" s="304"/>
    </row>
    <row r="8" spans="1:10" s="130" customFormat="1">
      <c r="A8" s="406"/>
      <c r="B8" s="377"/>
      <c r="C8" s="410" t="s">
        <v>7</v>
      </c>
      <c r="D8" s="231"/>
      <c r="E8" s="411"/>
      <c r="F8" s="408"/>
      <c r="G8" s="304"/>
    </row>
    <row r="9" spans="1:10" ht="8.6999999999999993" customHeight="1">
      <c r="A9" s="406"/>
      <c r="B9" s="377"/>
      <c r="C9" s="402"/>
      <c r="D9" s="231"/>
      <c r="E9" s="411"/>
      <c r="F9" s="409"/>
      <c r="G9" s="304"/>
    </row>
    <row r="10" spans="1:10" ht="16.5" customHeight="1">
      <c r="A10" s="406" t="s">
        <v>331</v>
      </c>
      <c r="B10" s="377"/>
      <c r="C10" s="229" t="s">
        <v>332</v>
      </c>
      <c r="D10" s="231" t="s">
        <v>333</v>
      </c>
      <c r="E10" s="358">
        <v>1</v>
      </c>
      <c r="F10" s="435">
        <v>50000</v>
      </c>
      <c r="G10" s="259">
        <f>E10*F10</f>
        <v>50000</v>
      </c>
    </row>
    <row r="11" spans="1:10" s="130" customFormat="1" ht="7.95" customHeight="1">
      <c r="A11" s="302"/>
      <c r="B11" s="377"/>
      <c r="C11" s="229"/>
      <c r="D11" s="231"/>
      <c r="E11" s="412"/>
      <c r="F11" s="436"/>
      <c r="G11" s="104"/>
    </row>
    <row r="12" spans="1:10" s="130" customFormat="1" ht="12.6" customHeight="1">
      <c r="A12" s="406" t="s">
        <v>334</v>
      </c>
      <c r="B12" s="377"/>
      <c r="C12" s="229" t="s">
        <v>335</v>
      </c>
      <c r="D12" s="231" t="s">
        <v>8</v>
      </c>
      <c r="E12" s="358">
        <f>F10</f>
        <v>50000</v>
      </c>
      <c r="F12" s="437"/>
      <c r="G12" s="104"/>
    </row>
    <row r="13" spans="1:10" ht="8.6999999999999993" customHeight="1">
      <c r="A13" s="302"/>
      <c r="B13" s="377"/>
      <c r="C13" s="402"/>
      <c r="D13" s="231"/>
      <c r="E13" s="358"/>
      <c r="F13" s="436"/>
      <c r="G13" s="104"/>
    </row>
    <row r="14" spans="1:10" s="130" customFormat="1" ht="16.5" customHeight="1">
      <c r="A14" s="406" t="s">
        <v>336</v>
      </c>
      <c r="B14" s="377"/>
      <c r="C14" s="229" t="s">
        <v>337</v>
      </c>
      <c r="D14" s="231" t="s">
        <v>48</v>
      </c>
      <c r="E14" s="358">
        <v>35</v>
      </c>
      <c r="F14" s="436"/>
      <c r="G14" s="104"/>
    </row>
    <row r="15" spans="1:10" ht="6.6" customHeight="1">
      <c r="A15" s="302"/>
      <c r="B15" s="377"/>
      <c r="C15" s="402"/>
      <c r="D15" s="231"/>
      <c r="E15" s="358"/>
      <c r="F15" s="436"/>
      <c r="G15" s="104"/>
    </row>
    <row r="16" spans="1:10" s="130" customFormat="1">
      <c r="A16" s="406" t="s">
        <v>338</v>
      </c>
      <c r="B16" s="377"/>
      <c r="C16" s="229" t="s">
        <v>339</v>
      </c>
      <c r="D16" s="231" t="s">
        <v>48</v>
      </c>
      <c r="E16" s="358">
        <v>45</v>
      </c>
      <c r="F16" s="436"/>
      <c r="G16" s="104"/>
    </row>
    <row r="17" spans="1:7" ht="8.6999999999999993" customHeight="1">
      <c r="A17" s="302"/>
      <c r="B17" s="413"/>
      <c r="C17" s="402"/>
      <c r="D17" s="231"/>
      <c r="E17" s="358"/>
      <c r="F17" s="436"/>
      <c r="G17" s="104"/>
    </row>
    <row r="18" spans="1:7">
      <c r="A18" s="406" t="s">
        <v>340</v>
      </c>
      <c r="B18" s="377"/>
      <c r="C18" s="229" t="s">
        <v>341</v>
      </c>
      <c r="D18" s="231" t="s">
        <v>48</v>
      </c>
      <c r="E18" s="358">
        <v>45</v>
      </c>
      <c r="F18" s="436"/>
      <c r="G18" s="104"/>
    </row>
    <row r="19" spans="1:7" ht="7.2" customHeight="1">
      <c r="A19" s="302"/>
      <c r="B19" s="377"/>
      <c r="C19" s="402"/>
      <c r="D19" s="231"/>
      <c r="E19" s="358"/>
      <c r="F19" s="436"/>
      <c r="G19" s="104"/>
    </row>
    <row r="20" spans="1:7" s="130" customFormat="1">
      <c r="A20" s="406" t="s">
        <v>342</v>
      </c>
      <c r="B20" s="377"/>
      <c r="C20" s="229" t="s">
        <v>343</v>
      </c>
      <c r="D20" s="231" t="s">
        <v>48</v>
      </c>
      <c r="E20" s="358">
        <v>75</v>
      </c>
      <c r="F20" s="436"/>
      <c r="G20" s="104"/>
    </row>
    <row r="21" spans="1:7" ht="8.6999999999999993" customHeight="1">
      <c r="A21" s="302"/>
      <c r="B21" s="377"/>
      <c r="C21" s="402"/>
      <c r="D21" s="231"/>
      <c r="E21" s="358"/>
      <c r="F21" s="436"/>
      <c r="G21" s="104"/>
    </row>
    <row r="22" spans="1:7" s="130" customFormat="1">
      <c r="A22" s="302" t="s">
        <v>344</v>
      </c>
      <c r="B22" s="377"/>
      <c r="C22" s="229" t="s">
        <v>345</v>
      </c>
      <c r="D22" s="231" t="s">
        <v>48</v>
      </c>
      <c r="E22" s="358">
        <v>100</v>
      </c>
      <c r="F22" s="436"/>
      <c r="G22" s="104"/>
    </row>
    <row r="23" spans="1:7" s="130" customFormat="1" ht="8.6999999999999993" customHeight="1">
      <c r="A23" s="302"/>
      <c r="B23" s="377"/>
      <c r="C23" s="229"/>
      <c r="D23" s="231"/>
      <c r="E23" s="358"/>
      <c r="F23" s="436"/>
      <c r="G23" s="104"/>
    </row>
    <row r="24" spans="1:7" s="130" customFormat="1">
      <c r="A24" s="406" t="s">
        <v>347</v>
      </c>
      <c r="B24" s="377"/>
      <c r="C24" s="414" t="s">
        <v>362</v>
      </c>
      <c r="D24" s="415" t="s">
        <v>402</v>
      </c>
      <c r="E24" s="416">
        <v>5</v>
      </c>
      <c r="F24" s="436"/>
      <c r="G24" s="104"/>
    </row>
    <row r="25" spans="1:7" s="130" customFormat="1" ht="8.6999999999999993" customHeight="1">
      <c r="A25" s="302"/>
      <c r="B25" s="377"/>
      <c r="C25" s="414"/>
      <c r="D25" s="415"/>
      <c r="E25" s="416"/>
      <c r="F25" s="436"/>
      <c r="G25" s="104"/>
    </row>
    <row r="26" spans="1:7" s="130" customFormat="1">
      <c r="A26" s="406" t="s">
        <v>349</v>
      </c>
      <c r="B26" s="377"/>
      <c r="C26" s="414" t="s">
        <v>423</v>
      </c>
      <c r="D26" s="415" t="s">
        <v>402</v>
      </c>
      <c r="E26" s="416">
        <v>5</v>
      </c>
      <c r="F26" s="436"/>
      <c r="G26" s="104"/>
    </row>
    <row r="27" spans="1:7" s="130" customFormat="1" ht="8.6999999999999993" customHeight="1">
      <c r="A27" s="302"/>
      <c r="B27" s="418"/>
      <c r="C27" s="414"/>
      <c r="D27" s="415"/>
      <c r="E27" s="416"/>
      <c r="F27" s="436"/>
      <c r="G27" s="104"/>
    </row>
    <row r="28" spans="1:7" s="130" customFormat="1">
      <c r="A28" s="406" t="s">
        <v>351</v>
      </c>
      <c r="B28" s="377"/>
      <c r="C28" s="414" t="s">
        <v>424</v>
      </c>
      <c r="D28" s="415" t="s">
        <v>402</v>
      </c>
      <c r="E28" s="416">
        <v>10</v>
      </c>
      <c r="F28" s="436"/>
      <c r="G28" s="104"/>
    </row>
    <row r="29" spans="1:7" s="130" customFormat="1" ht="9.6" customHeight="1">
      <c r="A29" s="302"/>
      <c r="B29" s="392"/>
      <c r="C29" s="414"/>
      <c r="D29" s="415"/>
      <c r="E29" s="416"/>
      <c r="F29" s="436"/>
      <c r="G29" s="104"/>
    </row>
    <row r="30" spans="1:7" s="130" customFormat="1">
      <c r="A30" s="406" t="s">
        <v>354</v>
      </c>
      <c r="B30" s="377"/>
      <c r="C30" s="414" t="s">
        <v>425</v>
      </c>
      <c r="D30" s="415" t="s">
        <v>402</v>
      </c>
      <c r="E30" s="416">
        <v>10</v>
      </c>
      <c r="F30" s="436"/>
      <c r="G30" s="104"/>
    </row>
    <row r="31" spans="1:7" s="130" customFormat="1" ht="9.6" customHeight="1">
      <c r="A31" s="302"/>
      <c r="B31" s="399"/>
      <c r="C31" s="414"/>
      <c r="D31" s="415"/>
      <c r="E31" s="416"/>
      <c r="F31" s="436"/>
      <c r="G31" s="104"/>
    </row>
    <row r="32" spans="1:7" s="130" customFormat="1">
      <c r="A32" s="406" t="s">
        <v>356</v>
      </c>
      <c r="B32" s="377"/>
      <c r="C32" s="414" t="s">
        <v>426</v>
      </c>
      <c r="D32" s="415" t="s">
        <v>402</v>
      </c>
      <c r="E32" s="416">
        <v>10</v>
      </c>
      <c r="F32" s="436"/>
      <c r="G32" s="104"/>
    </row>
    <row r="33" spans="1:7" s="130" customFormat="1" ht="9.6" customHeight="1">
      <c r="A33" s="302"/>
      <c r="B33" s="399"/>
      <c r="C33" s="414"/>
      <c r="D33" s="415"/>
      <c r="E33" s="416"/>
      <c r="F33" s="436"/>
      <c r="G33" s="104"/>
    </row>
    <row r="34" spans="1:7" s="130" customFormat="1">
      <c r="A34" s="406" t="s">
        <v>359</v>
      </c>
      <c r="B34" s="377"/>
      <c r="C34" s="414" t="s">
        <v>427</v>
      </c>
      <c r="D34" s="415" t="s">
        <v>402</v>
      </c>
      <c r="E34" s="416">
        <v>10</v>
      </c>
      <c r="F34" s="436"/>
      <c r="G34" s="104"/>
    </row>
    <row r="35" spans="1:7" s="130" customFormat="1" ht="7.95" customHeight="1">
      <c r="A35" s="302"/>
      <c r="B35" s="399"/>
      <c r="C35" s="414"/>
      <c r="D35" s="415"/>
      <c r="E35" s="416"/>
      <c r="F35" s="436"/>
      <c r="G35" s="104"/>
    </row>
    <row r="36" spans="1:7" s="130" customFormat="1">
      <c r="A36" s="406" t="s">
        <v>448</v>
      </c>
      <c r="B36" s="377"/>
      <c r="C36" s="414" t="s">
        <v>428</v>
      </c>
      <c r="D36" s="415" t="s">
        <v>402</v>
      </c>
      <c r="E36" s="416">
        <v>10</v>
      </c>
      <c r="F36" s="438"/>
      <c r="G36" s="104"/>
    </row>
    <row r="37" spans="1:7" s="130" customFormat="1" ht="7.2" customHeight="1">
      <c r="A37" s="302"/>
      <c r="B37" s="399"/>
      <c r="C37" s="414"/>
      <c r="D37" s="415"/>
      <c r="E37" s="416"/>
      <c r="F37" s="438"/>
      <c r="G37" s="104"/>
    </row>
    <row r="38" spans="1:7" s="130" customFormat="1">
      <c r="A38" s="406" t="s">
        <v>449</v>
      </c>
      <c r="B38" s="377"/>
      <c r="C38" s="414" t="s">
        <v>429</v>
      </c>
      <c r="D38" s="415" t="s">
        <v>402</v>
      </c>
      <c r="E38" s="416">
        <v>10</v>
      </c>
      <c r="F38" s="438"/>
      <c r="G38" s="104"/>
    </row>
    <row r="39" spans="1:7" s="130" customFormat="1" ht="9" customHeight="1">
      <c r="A39" s="302"/>
      <c r="B39" s="276"/>
      <c r="C39" s="414"/>
      <c r="D39" s="415"/>
      <c r="E39" s="416"/>
      <c r="F39" s="438"/>
      <c r="G39" s="104"/>
    </row>
    <row r="40" spans="1:7" s="130" customFormat="1">
      <c r="A40" s="406" t="s">
        <v>450</v>
      </c>
      <c r="B40" s="377"/>
      <c r="C40" s="414" t="s">
        <v>430</v>
      </c>
      <c r="D40" s="415" t="s">
        <v>402</v>
      </c>
      <c r="E40" s="416">
        <v>10</v>
      </c>
      <c r="F40" s="438"/>
      <c r="G40" s="104"/>
    </row>
    <row r="41" spans="1:7" s="130" customFormat="1" ht="8.6999999999999993" customHeight="1">
      <c r="A41" s="302"/>
      <c r="B41" s="276"/>
      <c r="C41" s="414"/>
      <c r="D41" s="415"/>
      <c r="E41" s="419"/>
      <c r="F41" s="436"/>
      <c r="G41" s="104"/>
    </row>
    <row r="42" spans="1:7" s="130" customFormat="1">
      <c r="A42" s="406"/>
      <c r="B42" s="276"/>
      <c r="C42" s="420" t="s">
        <v>403</v>
      </c>
      <c r="D42" s="415"/>
      <c r="E42" s="419"/>
      <c r="F42" s="436"/>
      <c r="G42" s="104"/>
    </row>
    <row r="43" spans="1:7" s="130" customFormat="1" ht="7.2" customHeight="1">
      <c r="A43" s="302"/>
      <c r="B43" s="276"/>
      <c r="C43" s="414"/>
      <c r="D43" s="415"/>
      <c r="E43" s="419"/>
      <c r="F43" s="436"/>
      <c r="G43" s="104"/>
    </row>
    <row r="44" spans="1:7" s="130" customFormat="1">
      <c r="A44" s="406"/>
      <c r="B44" s="377"/>
      <c r="C44" s="414" t="s">
        <v>404</v>
      </c>
      <c r="D44" s="415"/>
      <c r="E44" s="419"/>
      <c r="F44" s="436"/>
      <c r="G44" s="104"/>
    </row>
    <row r="45" spans="1:7" s="130" customFormat="1" ht="26.4">
      <c r="A45" s="302" t="s">
        <v>451</v>
      </c>
      <c r="B45" s="276"/>
      <c r="C45" s="414" t="s">
        <v>405</v>
      </c>
      <c r="D45" s="415" t="s">
        <v>402</v>
      </c>
      <c r="E45" s="416">
        <v>10</v>
      </c>
      <c r="F45" s="436"/>
      <c r="G45" s="104"/>
    </row>
    <row r="46" spans="1:7" s="130" customFormat="1" ht="7.2" customHeight="1">
      <c r="A46" s="406"/>
      <c r="B46" s="377"/>
      <c r="C46" s="414"/>
      <c r="D46" s="415"/>
      <c r="E46" s="416"/>
      <c r="F46" s="436"/>
      <c r="G46" s="104"/>
    </row>
    <row r="47" spans="1:7" s="130" customFormat="1" ht="13.95" customHeight="1">
      <c r="A47" s="302"/>
      <c r="B47" s="276"/>
      <c r="C47" s="414" t="s">
        <v>406</v>
      </c>
      <c r="D47" s="415"/>
      <c r="E47" s="416"/>
      <c r="F47" s="436"/>
      <c r="G47" s="104"/>
    </row>
    <row r="48" spans="1:7" s="130" customFormat="1">
      <c r="A48" s="406" t="s">
        <v>452</v>
      </c>
      <c r="B48" s="377"/>
      <c r="C48" s="414" t="s">
        <v>407</v>
      </c>
      <c r="D48" s="415" t="s">
        <v>402</v>
      </c>
      <c r="E48" s="416">
        <v>10</v>
      </c>
      <c r="F48" s="436"/>
      <c r="G48" s="104"/>
    </row>
    <row r="49" spans="1:7" s="130" customFormat="1" ht="26.4">
      <c r="A49" s="302" t="s">
        <v>453</v>
      </c>
      <c r="B49" s="276"/>
      <c r="C49" s="414" t="s">
        <v>408</v>
      </c>
      <c r="D49" s="415" t="s">
        <v>402</v>
      </c>
      <c r="E49" s="416">
        <v>10</v>
      </c>
      <c r="F49" s="436"/>
      <c r="G49" s="104"/>
    </row>
    <row r="50" spans="1:7" s="130" customFormat="1" ht="7.2" customHeight="1">
      <c r="A50" s="406"/>
      <c r="B50" s="377"/>
      <c r="C50" s="414"/>
      <c r="D50" s="415"/>
      <c r="E50" s="416"/>
      <c r="F50" s="436"/>
      <c r="G50" s="104"/>
    </row>
    <row r="51" spans="1:7" s="130" customFormat="1">
      <c r="A51" s="302"/>
      <c r="B51" s="377"/>
      <c r="C51" s="414" t="s">
        <v>409</v>
      </c>
      <c r="D51" s="415"/>
      <c r="E51" s="416"/>
      <c r="F51" s="436"/>
      <c r="G51" s="104"/>
    </row>
    <row r="52" spans="1:7" s="130" customFormat="1">
      <c r="A52" s="406" t="s">
        <v>454</v>
      </c>
      <c r="B52" s="377"/>
      <c r="C52" s="414" t="s">
        <v>410</v>
      </c>
      <c r="D52" s="415" t="s">
        <v>402</v>
      </c>
      <c r="E52" s="416">
        <v>10</v>
      </c>
      <c r="F52" s="436"/>
      <c r="G52" s="104"/>
    </row>
    <row r="53" spans="1:7" s="130" customFormat="1" ht="9.6" customHeight="1">
      <c r="A53" s="406"/>
      <c r="B53" s="377"/>
      <c r="C53" s="414"/>
      <c r="D53" s="415"/>
      <c r="E53" s="416"/>
      <c r="F53" s="436"/>
      <c r="G53" s="104"/>
    </row>
    <row r="54" spans="1:7" s="130" customFormat="1">
      <c r="A54" s="302" t="s">
        <v>455</v>
      </c>
      <c r="B54" s="399"/>
      <c r="C54" s="414" t="s">
        <v>411</v>
      </c>
      <c r="D54" s="415" t="s">
        <v>402</v>
      </c>
      <c r="E54" s="416">
        <v>10</v>
      </c>
      <c r="F54" s="436"/>
      <c r="G54" s="104"/>
    </row>
    <row r="55" spans="1:7" s="130" customFormat="1" ht="8.6999999999999993" customHeight="1">
      <c r="A55" s="302"/>
      <c r="B55" s="399"/>
      <c r="C55" s="414"/>
      <c r="D55" s="415"/>
      <c r="E55" s="416"/>
      <c r="F55" s="436"/>
      <c r="G55" s="104"/>
    </row>
    <row r="56" spans="1:7" s="130" customFormat="1">
      <c r="A56" s="302" t="s">
        <v>456</v>
      </c>
      <c r="B56" s="399"/>
      <c r="C56" s="414" t="s">
        <v>412</v>
      </c>
      <c r="D56" s="415" t="s">
        <v>402</v>
      </c>
      <c r="E56" s="416">
        <v>10</v>
      </c>
      <c r="F56" s="436"/>
      <c r="G56" s="104"/>
    </row>
    <row r="57" spans="1:7" s="130" customFormat="1" ht="6.6" customHeight="1">
      <c r="A57" s="302"/>
      <c r="B57" s="399"/>
      <c r="C57" s="414"/>
      <c r="D57" s="415"/>
      <c r="E57" s="416"/>
      <c r="F57" s="436"/>
      <c r="G57" s="104"/>
    </row>
    <row r="58" spans="1:7" s="130" customFormat="1">
      <c r="A58" s="302"/>
      <c r="B58" s="399"/>
      <c r="C58" s="414" t="s">
        <v>413</v>
      </c>
      <c r="D58" s="415"/>
      <c r="E58" s="416"/>
      <c r="F58" s="436"/>
      <c r="G58" s="104"/>
    </row>
    <row r="59" spans="1:7" s="130" customFormat="1">
      <c r="A59" s="302" t="s">
        <v>457</v>
      </c>
      <c r="B59" s="366"/>
      <c r="C59" s="414" t="s">
        <v>414</v>
      </c>
      <c r="D59" s="415" t="s">
        <v>402</v>
      </c>
      <c r="E59" s="416">
        <v>8</v>
      </c>
      <c r="F59" s="436"/>
      <c r="G59" s="104"/>
    </row>
    <row r="60" spans="1:7" s="130" customFormat="1" ht="7.95" customHeight="1">
      <c r="A60" s="302"/>
      <c r="B60" s="366"/>
      <c r="C60" s="414"/>
      <c r="D60" s="415"/>
      <c r="E60" s="416"/>
      <c r="F60" s="436"/>
      <c r="G60" s="104"/>
    </row>
    <row r="61" spans="1:7" s="130" customFormat="1">
      <c r="A61" s="406" t="s">
        <v>458</v>
      </c>
      <c r="B61" s="361"/>
      <c r="C61" s="414" t="s">
        <v>415</v>
      </c>
      <c r="D61" s="415" t="s">
        <v>402</v>
      </c>
      <c r="E61" s="416">
        <v>8</v>
      </c>
      <c r="F61" s="436"/>
      <c r="G61" s="104"/>
    </row>
    <row r="62" spans="1:7" s="130" customFormat="1" ht="6.6" customHeight="1">
      <c r="A62" s="302"/>
      <c r="B62" s="399"/>
      <c r="C62" s="414"/>
      <c r="D62" s="415"/>
      <c r="E62" s="416"/>
      <c r="F62" s="439"/>
      <c r="G62" s="104"/>
    </row>
    <row r="63" spans="1:7" s="130" customFormat="1">
      <c r="A63" s="406"/>
      <c r="B63" s="377"/>
      <c r="C63" s="414" t="s">
        <v>416</v>
      </c>
      <c r="D63" s="415"/>
      <c r="E63" s="416"/>
      <c r="F63" s="436"/>
      <c r="G63" s="104"/>
    </row>
    <row r="64" spans="1:7" s="130" customFormat="1">
      <c r="A64" s="302" t="s">
        <v>459</v>
      </c>
      <c r="B64" s="377"/>
      <c r="C64" s="414" t="s">
        <v>417</v>
      </c>
      <c r="D64" s="415" t="s">
        <v>402</v>
      </c>
      <c r="E64" s="416">
        <v>10</v>
      </c>
      <c r="F64" s="436"/>
      <c r="G64" s="104"/>
    </row>
    <row r="65" spans="1:7" s="130" customFormat="1" ht="6.6" customHeight="1">
      <c r="A65" s="406"/>
      <c r="B65" s="377"/>
      <c r="C65" s="414"/>
      <c r="D65" s="415"/>
      <c r="E65" s="416"/>
      <c r="F65" s="436"/>
      <c r="G65" s="104"/>
    </row>
    <row r="66" spans="1:7" s="130" customFormat="1">
      <c r="A66" s="302" t="s">
        <v>460</v>
      </c>
      <c r="B66" s="377"/>
      <c r="C66" s="414" t="s">
        <v>418</v>
      </c>
      <c r="D66" s="415" t="s">
        <v>402</v>
      </c>
      <c r="E66" s="416">
        <v>10</v>
      </c>
      <c r="F66" s="436"/>
      <c r="G66" s="104"/>
    </row>
    <row r="67" spans="1:7" s="130" customFormat="1" ht="6" customHeight="1">
      <c r="A67" s="406"/>
      <c r="B67" s="377"/>
      <c r="C67" s="414"/>
      <c r="D67" s="415"/>
      <c r="E67" s="416"/>
      <c r="F67" s="436"/>
      <c r="G67" s="104"/>
    </row>
    <row r="68" spans="1:7" s="130" customFormat="1">
      <c r="A68" s="302"/>
      <c r="B68" s="377"/>
      <c r="C68" s="414" t="s">
        <v>419</v>
      </c>
      <c r="D68" s="415"/>
      <c r="E68" s="416"/>
      <c r="F68" s="436"/>
      <c r="G68" s="104"/>
    </row>
    <row r="69" spans="1:7" s="130" customFormat="1">
      <c r="A69" s="406" t="s">
        <v>461</v>
      </c>
      <c r="B69" s="421"/>
      <c r="C69" s="414" t="s">
        <v>420</v>
      </c>
      <c r="D69" s="415" t="s">
        <v>402</v>
      </c>
      <c r="E69" s="416">
        <v>10</v>
      </c>
      <c r="F69" s="436"/>
      <c r="G69" s="104"/>
    </row>
    <row r="70" spans="1:7" s="130" customFormat="1" ht="6" customHeight="1">
      <c r="A70" s="406"/>
      <c r="B70" s="421"/>
      <c r="C70" s="414"/>
      <c r="D70" s="415"/>
      <c r="E70" s="416"/>
      <c r="F70" s="436"/>
      <c r="G70" s="104"/>
    </row>
    <row r="71" spans="1:7" s="130" customFormat="1">
      <c r="A71" s="302" t="s">
        <v>462</v>
      </c>
      <c r="B71" s="421"/>
      <c r="C71" s="414" t="s">
        <v>421</v>
      </c>
      <c r="D71" s="415" t="s">
        <v>402</v>
      </c>
      <c r="E71" s="416">
        <v>10</v>
      </c>
      <c r="F71" s="436"/>
      <c r="G71" s="104"/>
    </row>
    <row r="72" spans="1:7" s="130" customFormat="1" ht="7.95" customHeight="1">
      <c r="A72" s="302"/>
      <c r="B72" s="421"/>
      <c r="C72" s="414"/>
      <c r="D72" s="415"/>
      <c r="E72" s="416"/>
      <c r="F72" s="436"/>
      <c r="G72" s="104"/>
    </row>
    <row r="73" spans="1:7" s="130" customFormat="1">
      <c r="A73" s="406" t="s">
        <v>463</v>
      </c>
      <c r="B73" s="377"/>
      <c r="C73" s="414" t="s">
        <v>422</v>
      </c>
      <c r="D73" s="415" t="s">
        <v>402</v>
      </c>
      <c r="E73" s="416">
        <v>10</v>
      </c>
      <c r="F73" s="436"/>
      <c r="G73" s="104"/>
    </row>
    <row r="74" spans="1:7" s="130" customFormat="1" ht="5.7" customHeight="1">
      <c r="A74" s="406"/>
      <c r="B74" s="422"/>
      <c r="C74" s="414"/>
      <c r="D74" s="415"/>
      <c r="E74" s="416"/>
      <c r="F74" s="417"/>
      <c r="G74" s="423"/>
    </row>
    <row r="75" spans="1:7" s="4" customFormat="1">
      <c r="A75" s="288"/>
      <c r="B75" s="248"/>
      <c r="C75" s="98" t="s">
        <v>46</v>
      </c>
      <c r="D75" s="99"/>
      <c r="E75" s="357"/>
      <c r="F75" s="205" t="s">
        <v>5</v>
      </c>
      <c r="G75" s="282"/>
    </row>
    <row r="76" spans="1:7" s="4" customFormat="1" ht="15" customHeight="1">
      <c r="A76" s="319"/>
      <c r="B76" s="249"/>
      <c r="C76" s="98" t="s">
        <v>47</v>
      </c>
      <c r="D76" s="101"/>
      <c r="E76" s="357"/>
      <c r="F76" s="205" t="s">
        <v>5</v>
      </c>
      <c r="G76" s="282"/>
    </row>
    <row r="77" spans="1:7" s="130" customFormat="1" ht="5.7" customHeight="1">
      <c r="A77" s="252"/>
      <c r="B77" s="207"/>
      <c r="C77" s="232"/>
      <c r="D77" s="233"/>
      <c r="E77" s="356"/>
      <c r="F77" s="234"/>
      <c r="G77" s="323"/>
    </row>
    <row r="78" spans="1:7" s="130" customFormat="1">
      <c r="A78" s="406"/>
      <c r="B78" s="377"/>
      <c r="C78" s="414" t="s">
        <v>431</v>
      </c>
      <c r="D78" s="415"/>
      <c r="E78" s="416"/>
      <c r="F78" s="417"/>
      <c r="G78" s="397"/>
    </row>
    <row r="79" spans="1:7" s="130" customFormat="1">
      <c r="A79" s="302" t="s">
        <v>464</v>
      </c>
      <c r="B79" s="377"/>
      <c r="C79" s="414" t="s">
        <v>432</v>
      </c>
      <c r="D79" s="415" t="s">
        <v>402</v>
      </c>
      <c r="E79" s="416">
        <v>10</v>
      </c>
      <c r="F79" s="436"/>
      <c r="G79" s="104"/>
    </row>
    <row r="80" spans="1:7" s="130" customFormat="1" ht="4.5" customHeight="1">
      <c r="A80" s="302"/>
      <c r="B80" s="377"/>
      <c r="C80" s="414"/>
      <c r="D80" s="415"/>
      <c r="E80" s="416"/>
      <c r="F80" s="436"/>
      <c r="G80" s="234"/>
    </row>
    <row r="81" spans="1:7" s="130" customFormat="1">
      <c r="A81" s="302"/>
      <c r="B81" s="377"/>
      <c r="C81" s="414" t="s">
        <v>433</v>
      </c>
      <c r="D81" s="415"/>
      <c r="E81" s="416"/>
      <c r="F81" s="438"/>
      <c r="G81" s="104"/>
    </row>
    <row r="82" spans="1:7" s="130" customFormat="1">
      <c r="A82" s="302" t="s">
        <v>465</v>
      </c>
      <c r="B82" s="377"/>
      <c r="C82" s="414" t="s">
        <v>434</v>
      </c>
      <c r="D82" s="415" t="s">
        <v>402</v>
      </c>
      <c r="E82" s="416">
        <v>10</v>
      </c>
      <c r="F82" s="436"/>
      <c r="G82" s="104"/>
    </row>
    <row r="83" spans="1:7" s="130" customFormat="1" ht="4.5" customHeight="1">
      <c r="A83" s="302"/>
      <c r="B83" s="377"/>
      <c r="C83" s="414"/>
      <c r="D83" s="415"/>
      <c r="E83" s="416"/>
      <c r="F83" s="438"/>
      <c r="G83" s="104"/>
    </row>
    <row r="84" spans="1:7" s="130" customFormat="1">
      <c r="A84" s="302" t="s">
        <v>466</v>
      </c>
      <c r="B84" s="377"/>
      <c r="C84" s="414" t="s">
        <v>435</v>
      </c>
      <c r="D84" s="415"/>
      <c r="E84" s="416"/>
      <c r="F84" s="438"/>
      <c r="G84" s="104"/>
    </row>
    <row r="85" spans="1:7" s="130" customFormat="1">
      <c r="A85" s="406" t="s">
        <v>467</v>
      </c>
      <c r="B85" s="424"/>
      <c r="C85" s="414" t="s">
        <v>436</v>
      </c>
      <c r="D85" s="415" t="s">
        <v>402</v>
      </c>
      <c r="E85" s="416">
        <v>8</v>
      </c>
      <c r="F85" s="436"/>
      <c r="G85" s="104"/>
    </row>
    <row r="86" spans="1:7" s="130" customFormat="1" ht="6.6" customHeight="1">
      <c r="A86" s="406"/>
      <c r="B86" s="424"/>
      <c r="C86" s="414"/>
      <c r="D86" s="415"/>
      <c r="E86" s="416"/>
      <c r="F86" s="436"/>
      <c r="G86" s="104"/>
    </row>
    <row r="87" spans="1:7" s="130" customFormat="1">
      <c r="A87" s="302" t="s">
        <v>468</v>
      </c>
      <c r="B87" s="377"/>
      <c r="C87" s="414" t="s">
        <v>437</v>
      </c>
      <c r="D87" s="415" t="s">
        <v>402</v>
      </c>
      <c r="E87" s="416">
        <v>8</v>
      </c>
      <c r="F87" s="436"/>
      <c r="G87" s="104"/>
    </row>
    <row r="88" spans="1:7" s="130" customFormat="1" ht="7.2" customHeight="1">
      <c r="A88" s="302"/>
      <c r="B88" s="377"/>
      <c r="C88" s="414"/>
      <c r="D88" s="415"/>
      <c r="E88" s="416"/>
      <c r="F88" s="436"/>
      <c r="G88" s="104"/>
    </row>
    <row r="89" spans="1:7" s="130" customFormat="1">
      <c r="A89" s="406" t="s">
        <v>469</v>
      </c>
      <c r="B89" s="413"/>
      <c r="C89" s="414" t="s">
        <v>438</v>
      </c>
      <c r="D89" s="415" t="s">
        <v>402</v>
      </c>
      <c r="E89" s="416">
        <v>8</v>
      </c>
      <c r="F89" s="436"/>
      <c r="G89" s="104"/>
    </row>
    <row r="90" spans="1:7" s="130" customFormat="1" ht="8.6999999999999993" customHeight="1">
      <c r="A90" s="406"/>
      <c r="B90" s="413"/>
      <c r="C90" s="414"/>
      <c r="D90" s="415"/>
      <c r="E90" s="416"/>
      <c r="F90" s="436"/>
      <c r="G90" s="104"/>
    </row>
    <row r="91" spans="1:7" s="130" customFormat="1" ht="26.4">
      <c r="A91" s="406"/>
      <c r="B91" s="413"/>
      <c r="C91" s="414" t="s">
        <v>439</v>
      </c>
      <c r="D91" s="415" t="s">
        <v>48</v>
      </c>
      <c r="E91" s="416">
        <v>10</v>
      </c>
      <c r="F91" s="436"/>
      <c r="G91" s="104"/>
    </row>
    <row r="92" spans="1:7" s="130" customFormat="1" ht="7.2" customHeight="1">
      <c r="A92" s="406"/>
      <c r="B92" s="413"/>
      <c r="C92" s="414"/>
      <c r="D92" s="415"/>
      <c r="E92" s="416"/>
      <c r="F92" s="436"/>
      <c r="G92" s="104"/>
    </row>
    <row r="93" spans="1:7" s="130" customFormat="1">
      <c r="A93" s="406" t="s">
        <v>470</v>
      </c>
      <c r="B93" s="413"/>
      <c r="C93" s="414" t="s">
        <v>440</v>
      </c>
      <c r="D93" s="415" t="s">
        <v>402</v>
      </c>
      <c r="E93" s="416">
        <v>10</v>
      </c>
      <c r="F93" s="436"/>
      <c r="G93" s="104"/>
    </row>
    <row r="94" spans="1:7" s="130" customFormat="1" ht="26.4">
      <c r="A94" s="406" t="s">
        <v>471</v>
      </c>
      <c r="B94" s="376"/>
      <c r="C94" s="414" t="s">
        <v>441</v>
      </c>
      <c r="D94" s="415" t="s">
        <v>402</v>
      </c>
      <c r="E94" s="416">
        <v>10</v>
      </c>
      <c r="F94" s="436"/>
      <c r="G94" s="104"/>
    </row>
    <row r="95" spans="1:7" s="130" customFormat="1" ht="8.6999999999999993" customHeight="1">
      <c r="A95" s="406"/>
      <c r="B95" s="366"/>
      <c r="C95" s="414"/>
      <c r="D95" s="415"/>
      <c r="E95" s="416"/>
      <c r="F95" s="436"/>
      <c r="G95" s="104"/>
    </row>
    <row r="96" spans="1:7" s="130" customFormat="1">
      <c r="A96" s="302" t="s">
        <v>472</v>
      </c>
      <c r="B96" s="361"/>
      <c r="C96" s="414" t="s">
        <v>442</v>
      </c>
      <c r="D96" s="415" t="s">
        <v>402</v>
      </c>
      <c r="E96" s="416">
        <v>10</v>
      </c>
      <c r="F96" s="436"/>
      <c r="G96" s="104"/>
    </row>
    <row r="97" spans="1:7" s="130" customFormat="1" ht="5.7" customHeight="1">
      <c r="A97" s="406"/>
      <c r="B97" s="413"/>
      <c r="C97" s="414" t="s">
        <v>443</v>
      </c>
      <c r="D97" s="415"/>
      <c r="E97" s="416"/>
      <c r="F97" s="436"/>
      <c r="G97" s="104"/>
    </row>
    <row r="98" spans="1:7" s="130" customFormat="1">
      <c r="A98" s="302" t="s">
        <v>473</v>
      </c>
      <c r="B98" s="413"/>
      <c r="C98" s="414" t="s">
        <v>444</v>
      </c>
      <c r="D98" s="415"/>
      <c r="E98" s="416"/>
      <c r="F98" s="436"/>
      <c r="G98" s="104"/>
    </row>
    <row r="99" spans="1:7" s="130" customFormat="1" ht="12.75" customHeight="1">
      <c r="A99" s="406" t="s">
        <v>474</v>
      </c>
      <c r="B99" s="377"/>
      <c r="C99" s="414" t="s">
        <v>445</v>
      </c>
      <c r="D99" s="415" t="s">
        <v>48</v>
      </c>
      <c r="E99" s="416">
        <v>10</v>
      </c>
      <c r="F99" s="436"/>
      <c r="G99" s="104"/>
    </row>
    <row r="100" spans="1:7" s="130" customFormat="1" ht="26.4">
      <c r="A100" s="302" t="s">
        <v>475</v>
      </c>
      <c r="B100" s="377"/>
      <c r="C100" s="414" t="s">
        <v>446</v>
      </c>
      <c r="D100" s="415" t="s">
        <v>48</v>
      </c>
      <c r="E100" s="416">
        <v>10</v>
      </c>
      <c r="F100" s="436"/>
      <c r="G100" s="104"/>
    </row>
    <row r="101" spans="1:7" s="130" customFormat="1" ht="26.4">
      <c r="A101" s="406" t="s">
        <v>476</v>
      </c>
      <c r="B101" s="377"/>
      <c r="C101" s="414" t="s">
        <v>447</v>
      </c>
      <c r="D101" s="415" t="s">
        <v>48</v>
      </c>
      <c r="E101" s="416">
        <v>10</v>
      </c>
      <c r="F101" s="436"/>
      <c r="G101" s="104"/>
    </row>
    <row r="102" spans="1:7" ht="4.95" customHeight="1">
      <c r="A102" s="302"/>
      <c r="B102" s="377"/>
      <c r="C102" s="402"/>
      <c r="D102" s="231"/>
      <c r="E102" s="358"/>
      <c r="F102" s="436"/>
      <c r="G102" s="104"/>
    </row>
    <row r="103" spans="1:7" s="130" customFormat="1">
      <c r="A103" s="406"/>
      <c r="B103" s="377"/>
      <c r="C103" s="410" t="s">
        <v>346</v>
      </c>
      <c r="D103" s="231"/>
      <c r="E103" s="358"/>
      <c r="F103" s="436"/>
      <c r="G103" s="104"/>
    </row>
    <row r="104" spans="1:7" ht="6.6" customHeight="1">
      <c r="A104" s="302"/>
      <c r="B104" s="377"/>
      <c r="C104" s="402"/>
      <c r="D104" s="231"/>
      <c r="E104" s="358"/>
      <c r="F104" s="436"/>
      <c r="G104" s="104"/>
    </row>
    <row r="105" spans="1:7" s="130" customFormat="1" ht="13.5" customHeight="1">
      <c r="A105" s="406" t="s">
        <v>477</v>
      </c>
      <c r="B105" s="377"/>
      <c r="C105" s="229" t="s">
        <v>348</v>
      </c>
      <c r="D105" s="231" t="s">
        <v>333</v>
      </c>
      <c r="E105" s="358">
        <v>1</v>
      </c>
      <c r="F105" s="436">
        <v>10000</v>
      </c>
      <c r="G105" s="104">
        <f>E105*F105</f>
        <v>10000</v>
      </c>
    </row>
    <row r="106" spans="1:7" ht="9" customHeight="1">
      <c r="A106" s="302"/>
      <c r="B106" s="377"/>
      <c r="C106" s="402"/>
      <c r="D106" s="231"/>
      <c r="E106" s="358"/>
      <c r="F106" s="436"/>
      <c r="G106" s="104"/>
    </row>
    <row r="107" spans="1:7" s="198" customFormat="1" ht="23.1" customHeight="1">
      <c r="A107" s="302" t="s">
        <v>478</v>
      </c>
      <c r="B107" s="377"/>
      <c r="C107" s="229" t="s">
        <v>1096</v>
      </c>
      <c r="D107" s="231" t="s">
        <v>8</v>
      </c>
      <c r="E107" s="358">
        <f>F105</f>
        <v>10000</v>
      </c>
      <c r="F107" s="440"/>
      <c r="G107" s="397"/>
    </row>
    <row r="108" spans="1:7" ht="7.2" customHeight="1">
      <c r="A108" s="302"/>
      <c r="B108" s="377"/>
      <c r="C108" s="402"/>
      <c r="D108" s="231"/>
      <c r="E108" s="358"/>
      <c r="F108" s="436"/>
      <c r="G108" s="104"/>
    </row>
    <row r="109" spans="1:7" s="130" customFormat="1">
      <c r="A109" s="302"/>
      <c r="B109" s="377"/>
      <c r="C109" s="410" t="s">
        <v>350</v>
      </c>
      <c r="D109" s="231"/>
      <c r="E109" s="358"/>
      <c r="F109" s="436"/>
      <c r="G109" s="104"/>
    </row>
    <row r="110" spans="1:7" ht="8.6999999999999993" customHeight="1">
      <c r="A110" s="302"/>
      <c r="B110" s="377"/>
      <c r="C110" s="402"/>
      <c r="D110" s="231"/>
      <c r="E110" s="358"/>
      <c r="F110" s="436"/>
      <c r="G110" s="104"/>
    </row>
    <row r="111" spans="1:7" s="130" customFormat="1" ht="26.4">
      <c r="A111" s="302" t="s">
        <v>479</v>
      </c>
      <c r="B111" s="377"/>
      <c r="C111" s="229" t="s">
        <v>352</v>
      </c>
      <c r="D111" s="231" t="s">
        <v>333</v>
      </c>
      <c r="E111" s="358">
        <v>1</v>
      </c>
      <c r="F111" s="435">
        <v>100000</v>
      </c>
      <c r="G111" s="259">
        <f>E111*F111</f>
        <v>100000</v>
      </c>
    </row>
    <row r="112" spans="1:7" s="130" customFormat="1" ht="7.2" customHeight="1">
      <c r="A112" s="302"/>
      <c r="B112" s="377"/>
      <c r="C112" s="229"/>
      <c r="D112" s="425"/>
      <c r="E112" s="358"/>
      <c r="F112" s="436"/>
      <c r="G112" s="104"/>
    </row>
    <row r="113" spans="1:7" s="130" customFormat="1" ht="21.6" customHeight="1">
      <c r="A113" s="302" t="s">
        <v>480</v>
      </c>
      <c r="B113" s="377"/>
      <c r="C113" s="229" t="s">
        <v>487</v>
      </c>
      <c r="D113" s="231" t="s">
        <v>8</v>
      </c>
      <c r="E113" s="358">
        <f>F111</f>
        <v>100000</v>
      </c>
      <c r="F113" s="440"/>
      <c r="G113" s="397"/>
    </row>
    <row r="114" spans="1:7" s="130" customFormat="1" ht="7.2" customHeight="1">
      <c r="A114" s="302"/>
      <c r="B114" s="377"/>
      <c r="C114" s="229"/>
      <c r="D114" s="425"/>
      <c r="E114" s="358"/>
      <c r="F114" s="436"/>
      <c r="G114" s="104"/>
    </row>
    <row r="115" spans="1:7" s="130" customFormat="1">
      <c r="A115" s="302"/>
      <c r="B115" s="392"/>
      <c r="C115" s="410" t="s">
        <v>353</v>
      </c>
      <c r="D115" s="425"/>
      <c r="E115" s="358"/>
      <c r="F115" s="436"/>
      <c r="G115" s="104"/>
    </row>
    <row r="116" spans="1:7" s="130" customFormat="1" ht="6.6" customHeight="1">
      <c r="A116" s="406"/>
      <c r="B116" s="377"/>
      <c r="C116" s="229"/>
      <c r="D116" s="425"/>
      <c r="E116" s="358"/>
      <c r="F116" s="438"/>
      <c r="G116" s="104"/>
    </row>
    <row r="117" spans="1:7" s="130" customFormat="1">
      <c r="A117" s="302" t="s">
        <v>481</v>
      </c>
      <c r="B117" s="399"/>
      <c r="C117" s="229" t="s">
        <v>355</v>
      </c>
      <c r="D117" s="231" t="s">
        <v>333</v>
      </c>
      <c r="E117" s="358">
        <v>1</v>
      </c>
      <c r="F117" s="436">
        <v>100000</v>
      </c>
      <c r="G117" s="104">
        <f>E117*F117</f>
        <v>100000</v>
      </c>
    </row>
    <row r="118" spans="1:7" s="130" customFormat="1" ht="6.6" customHeight="1">
      <c r="A118" s="406"/>
      <c r="B118" s="377"/>
      <c r="C118" s="426"/>
      <c r="D118" s="231"/>
      <c r="E118" s="358"/>
      <c r="F118" s="436"/>
      <c r="G118" s="104"/>
    </row>
    <row r="119" spans="1:7" s="130" customFormat="1" ht="26.4">
      <c r="A119" s="302" t="s">
        <v>482</v>
      </c>
      <c r="B119" s="399"/>
      <c r="C119" s="229" t="s">
        <v>357</v>
      </c>
      <c r="D119" s="231" t="s">
        <v>8</v>
      </c>
      <c r="E119" s="358">
        <f>F117</f>
        <v>100000</v>
      </c>
      <c r="F119" s="441"/>
      <c r="G119" s="259"/>
    </row>
    <row r="120" spans="1:7" s="130" customFormat="1" ht="4.2" customHeight="1">
      <c r="A120" s="406"/>
      <c r="B120" s="377"/>
      <c r="C120" s="427"/>
      <c r="D120" s="427"/>
      <c r="E120" s="412"/>
      <c r="F120" s="436"/>
      <c r="G120" s="104"/>
    </row>
    <row r="121" spans="1:7" s="130" customFormat="1">
      <c r="A121" s="302"/>
      <c r="B121" s="399"/>
      <c r="C121" s="428" t="s">
        <v>358</v>
      </c>
      <c r="D121" s="276"/>
      <c r="E121" s="358"/>
      <c r="F121" s="436"/>
      <c r="G121" s="104"/>
    </row>
    <row r="122" spans="1:7" s="130" customFormat="1" ht="5.7" customHeight="1">
      <c r="A122" s="406"/>
      <c r="B122" s="377"/>
      <c r="C122" s="429"/>
      <c r="D122" s="276"/>
      <c r="E122" s="358"/>
      <c r="F122" s="436"/>
      <c r="G122" s="104" t="str">
        <f t="shared" ref="G122" si="0">IF(E122="-",F122,IF(E122="","",F122*E122))</f>
        <v/>
      </c>
    </row>
    <row r="123" spans="1:7" s="130" customFormat="1" ht="52.8">
      <c r="A123" s="302" t="s">
        <v>488</v>
      </c>
      <c r="B123" s="399"/>
      <c r="C123" s="429" t="s">
        <v>360</v>
      </c>
      <c r="D123" s="231" t="s">
        <v>6</v>
      </c>
      <c r="E123" s="358">
        <v>1</v>
      </c>
      <c r="F123" s="435"/>
      <c r="G123" s="259"/>
    </row>
    <row r="124" spans="1:7" s="130" customFormat="1" ht="6.6" customHeight="1">
      <c r="A124" s="406"/>
      <c r="B124" s="377"/>
      <c r="C124" s="392"/>
      <c r="D124" s="276"/>
      <c r="E124" s="358"/>
      <c r="F124" s="436"/>
      <c r="G124" s="104"/>
    </row>
    <row r="125" spans="1:7" s="130" customFormat="1" ht="25.95" customHeight="1">
      <c r="A125" s="302" t="s">
        <v>1097</v>
      </c>
      <c r="B125" s="276"/>
      <c r="C125" s="402" t="s">
        <v>361</v>
      </c>
      <c r="D125" s="377"/>
      <c r="E125" s="412"/>
      <c r="F125" s="436"/>
      <c r="G125" s="104"/>
    </row>
    <row r="126" spans="1:7" s="130" customFormat="1" ht="7.2" customHeight="1">
      <c r="A126" s="406"/>
      <c r="B126" s="377"/>
      <c r="C126" s="410"/>
      <c r="D126" s="377"/>
      <c r="E126" s="412"/>
      <c r="F126" s="436"/>
      <c r="G126" s="104"/>
    </row>
    <row r="127" spans="1:7" s="130" customFormat="1" ht="39.6">
      <c r="A127" s="302" t="s">
        <v>387</v>
      </c>
      <c r="B127" s="276"/>
      <c r="C127" s="229" t="s">
        <v>370</v>
      </c>
      <c r="D127" s="231" t="s">
        <v>333</v>
      </c>
      <c r="E127" s="358">
        <v>1</v>
      </c>
      <c r="F127" s="442">
        <v>50000</v>
      </c>
      <c r="G127" s="259">
        <f>E127*F127</f>
        <v>50000</v>
      </c>
    </row>
    <row r="128" spans="1:7" s="130" customFormat="1" ht="7.2" customHeight="1">
      <c r="A128" s="406"/>
      <c r="B128" s="413"/>
      <c r="C128" s="430"/>
      <c r="D128" s="431"/>
      <c r="E128" s="432"/>
      <c r="F128" s="443"/>
      <c r="G128" s="446"/>
    </row>
    <row r="129" spans="1:7" s="198" customFormat="1" ht="25.2" customHeight="1">
      <c r="A129" s="302" t="s">
        <v>388</v>
      </c>
      <c r="B129" s="276"/>
      <c r="C129" s="229" t="s">
        <v>389</v>
      </c>
      <c r="D129" s="231" t="s">
        <v>8</v>
      </c>
      <c r="E129" s="433">
        <f>F127</f>
        <v>50000</v>
      </c>
      <c r="F129" s="444"/>
      <c r="G129" s="259"/>
    </row>
    <row r="130" spans="1:7" s="130" customFormat="1" ht="7.95" customHeight="1">
      <c r="A130" s="302"/>
      <c r="B130" s="413"/>
      <c r="C130" s="229"/>
      <c r="D130" s="231"/>
      <c r="E130" s="358"/>
      <c r="F130" s="409"/>
      <c r="G130" s="304"/>
    </row>
    <row r="131" spans="1:7" s="4" customFormat="1">
      <c r="A131" s="320"/>
      <c r="B131" s="249"/>
      <c r="C131" s="98" t="s">
        <v>46</v>
      </c>
      <c r="D131" s="99"/>
      <c r="E131" s="357"/>
      <c r="F131" s="205" t="s">
        <v>5</v>
      </c>
      <c r="G131" s="282"/>
    </row>
    <row r="132" spans="1:7" s="4" customFormat="1" ht="15" customHeight="1">
      <c r="A132" s="321"/>
      <c r="B132" s="249"/>
      <c r="C132" s="98" t="s">
        <v>47</v>
      </c>
      <c r="D132" s="101"/>
      <c r="E132" s="357"/>
      <c r="F132" s="205" t="s">
        <v>5</v>
      </c>
      <c r="G132" s="282"/>
    </row>
    <row r="133" spans="1:7" s="130" customFormat="1" ht="9" customHeight="1">
      <c r="A133" s="318"/>
      <c r="B133" s="207"/>
      <c r="C133" s="208"/>
      <c r="D133" s="206"/>
      <c r="E133" s="354"/>
      <c r="F133" s="168"/>
      <c r="G133" s="305"/>
    </row>
    <row r="134" spans="1:7" s="130" customFormat="1">
      <c r="A134" s="252"/>
      <c r="B134" s="207"/>
      <c r="C134" s="221" t="s">
        <v>374</v>
      </c>
      <c r="D134" s="207"/>
      <c r="E134" s="355"/>
      <c r="F134" s="168"/>
      <c r="G134" s="305"/>
    </row>
    <row r="135" spans="1:7" s="130" customFormat="1" ht="6.6" customHeight="1">
      <c r="A135" s="318"/>
      <c r="B135" s="207"/>
      <c r="C135" s="208"/>
      <c r="D135" s="207"/>
      <c r="E135" s="355"/>
      <c r="F135" s="168"/>
      <c r="G135" s="305"/>
    </row>
    <row r="136" spans="1:7" s="130" customFormat="1" ht="26.4">
      <c r="A136" s="252" t="s">
        <v>363</v>
      </c>
      <c r="B136" s="207"/>
      <c r="C136" s="208" t="s">
        <v>376</v>
      </c>
      <c r="D136" s="206" t="s">
        <v>333</v>
      </c>
      <c r="E136" s="354">
        <v>1</v>
      </c>
      <c r="F136" s="447">
        <v>15000</v>
      </c>
      <c r="G136" s="259">
        <f>E136*F136</f>
        <v>15000</v>
      </c>
    </row>
    <row r="137" spans="1:7" s="130" customFormat="1" ht="7.95" customHeight="1">
      <c r="A137" s="318"/>
      <c r="B137" s="207"/>
      <c r="C137" s="208"/>
      <c r="D137" s="207"/>
      <c r="E137" s="355"/>
      <c r="F137" s="445"/>
      <c r="G137" s="104"/>
    </row>
    <row r="138" spans="1:7" s="130" customFormat="1" ht="17.7" customHeight="1">
      <c r="A138" s="252" t="s">
        <v>364</v>
      </c>
      <c r="B138" s="207"/>
      <c r="C138" s="208" t="s">
        <v>1098</v>
      </c>
      <c r="D138" s="206" t="s">
        <v>8</v>
      </c>
      <c r="E138" s="354">
        <f>F136</f>
        <v>15000</v>
      </c>
      <c r="F138" s="444"/>
      <c r="G138" s="259"/>
    </row>
    <row r="139" spans="1:7" s="130" customFormat="1" ht="8.6999999999999993" customHeight="1">
      <c r="A139" s="318"/>
      <c r="B139" s="207"/>
      <c r="C139" s="208"/>
      <c r="D139" s="207"/>
      <c r="E139" s="355"/>
      <c r="F139" s="448"/>
      <c r="G139" s="305"/>
    </row>
    <row r="140" spans="1:7" s="130" customFormat="1" ht="17.100000000000001" customHeight="1">
      <c r="A140" s="252"/>
      <c r="B140" s="207"/>
      <c r="C140" s="221" t="s">
        <v>378</v>
      </c>
      <c r="D140" s="207"/>
      <c r="E140" s="355"/>
      <c r="F140" s="449"/>
      <c r="G140" s="305"/>
    </row>
    <row r="141" spans="1:7" s="130" customFormat="1" ht="7.2" customHeight="1">
      <c r="A141" s="318"/>
      <c r="B141" s="207"/>
      <c r="C141" s="208"/>
      <c r="D141" s="207"/>
      <c r="E141" s="355"/>
      <c r="F141" s="448"/>
      <c r="G141" s="305"/>
    </row>
    <row r="142" spans="1:7" s="130" customFormat="1" ht="66">
      <c r="A142" s="302" t="s">
        <v>365</v>
      </c>
      <c r="B142" s="207"/>
      <c r="C142" s="208" t="s">
        <v>1099</v>
      </c>
      <c r="D142" s="206" t="s">
        <v>333</v>
      </c>
      <c r="E142" s="354">
        <v>1</v>
      </c>
      <c r="F142" s="435">
        <v>100000</v>
      </c>
      <c r="G142" s="259">
        <f>E142*F142</f>
        <v>100000</v>
      </c>
    </row>
    <row r="143" spans="1:7" s="130" customFormat="1" ht="7.2" customHeight="1">
      <c r="A143" s="318"/>
      <c r="B143" s="207"/>
      <c r="C143" s="208"/>
      <c r="D143" s="207"/>
      <c r="E143" s="355"/>
      <c r="F143" s="445"/>
      <c r="G143" s="104"/>
    </row>
    <row r="144" spans="1:7" s="130" customFormat="1">
      <c r="A144" s="302" t="s">
        <v>366</v>
      </c>
      <c r="B144" s="206"/>
      <c r="C144" s="208" t="s">
        <v>1100</v>
      </c>
      <c r="D144" s="206" t="s">
        <v>8</v>
      </c>
      <c r="E144" s="359">
        <f>G142</f>
        <v>100000</v>
      </c>
      <c r="F144" s="444"/>
      <c r="G144" s="104"/>
    </row>
    <row r="145" spans="1:7" s="130" customFormat="1" ht="9.75" customHeight="1">
      <c r="A145" s="318"/>
      <c r="B145" s="207"/>
      <c r="C145" s="208"/>
      <c r="D145" s="207"/>
      <c r="E145" s="355"/>
      <c r="F145" s="448"/>
      <c r="G145" s="305"/>
    </row>
    <row r="146" spans="1:7" s="130" customFormat="1">
      <c r="A146" s="302" t="s">
        <v>367</v>
      </c>
      <c r="B146" s="207"/>
      <c r="C146" s="208" t="s">
        <v>514</v>
      </c>
      <c r="D146" s="206" t="s">
        <v>333</v>
      </c>
      <c r="E146" s="354">
        <v>1</v>
      </c>
      <c r="F146" s="435">
        <v>165000</v>
      </c>
      <c r="G146" s="259">
        <f>E146*F146</f>
        <v>165000</v>
      </c>
    </row>
    <row r="147" spans="1:7" s="130" customFormat="1" ht="5.7" customHeight="1">
      <c r="A147" s="318"/>
      <c r="B147" s="207"/>
      <c r="C147" s="208"/>
      <c r="D147" s="207"/>
      <c r="E147" s="355"/>
      <c r="F147" s="445"/>
      <c r="G147" s="104"/>
    </row>
    <row r="148" spans="1:7" s="130" customFormat="1" ht="7.2" customHeight="1">
      <c r="A148" s="318"/>
      <c r="B148" s="207"/>
      <c r="C148" s="208"/>
      <c r="D148" s="207"/>
      <c r="E148" s="355"/>
      <c r="F148" s="449"/>
      <c r="G148" s="305" t="str">
        <f t="shared" ref="G148:G163" si="1">IF(E148="-",F148,IF(E148="","",F148*E148))</f>
        <v/>
      </c>
    </row>
    <row r="149" spans="1:7" s="130" customFormat="1">
      <c r="A149" s="318"/>
      <c r="B149" s="207"/>
      <c r="C149" s="221" t="s">
        <v>379</v>
      </c>
      <c r="D149" s="207"/>
      <c r="E149" s="355"/>
      <c r="F149" s="449"/>
      <c r="G149" s="305" t="str">
        <f t="shared" si="1"/>
        <v/>
      </c>
    </row>
    <row r="150" spans="1:7" s="130" customFormat="1" ht="11.1" customHeight="1">
      <c r="A150" s="252"/>
      <c r="B150" s="207"/>
      <c r="C150" s="208"/>
      <c r="D150" s="207"/>
      <c r="E150" s="355"/>
      <c r="F150" s="449"/>
      <c r="G150" s="305"/>
    </row>
    <row r="151" spans="1:7" s="130" customFormat="1" ht="26.4" customHeight="1">
      <c r="A151" s="302" t="s">
        <v>368</v>
      </c>
      <c r="B151" s="207"/>
      <c r="C151" s="208" t="s">
        <v>740</v>
      </c>
      <c r="D151" s="206" t="s">
        <v>333</v>
      </c>
      <c r="E151" s="354">
        <v>1</v>
      </c>
      <c r="F151" s="450">
        <v>256500</v>
      </c>
      <c r="G151" s="259">
        <f>E151*F151</f>
        <v>256500</v>
      </c>
    </row>
    <row r="152" spans="1:7" s="130" customFormat="1" ht="2.25" customHeight="1">
      <c r="A152" s="318"/>
      <c r="B152" s="207"/>
      <c r="C152" s="208"/>
      <c r="D152" s="207"/>
      <c r="E152" s="355"/>
      <c r="F152" s="451"/>
      <c r="G152" s="104"/>
    </row>
    <row r="153" spans="1:7" s="130" customFormat="1" ht="15.6" customHeight="1">
      <c r="A153" s="318"/>
      <c r="B153" s="207"/>
      <c r="C153" s="208"/>
      <c r="D153" s="207"/>
      <c r="E153" s="355"/>
      <c r="F153" s="451"/>
      <c r="G153" s="104"/>
    </row>
    <row r="154" spans="1:7" s="130" customFormat="1" ht="20.7" customHeight="1">
      <c r="A154" s="318" t="s">
        <v>369</v>
      </c>
      <c r="B154" s="247"/>
      <c r="C154" s="208" t="s">
        <v>1101</v>
      </c>
      <c r="D154" s="206" t="s">
        <v>8</v>
      </c>
      <c r="E154" s="354">
        <f>F151</f>
        <v>256500</v>
      </c>
      <c r="F154" s="444"/>
      <c r="G154" s="259"/>
    </row>
    <row r="155" spans="1:7" s="130" customFormat="1" ht="2.7" customHeight="1">
      <c r="A155" s="302"/>
      <c r="B155" s="250"/>
      <c r="C155" s="208"/>
      <c r="D155" s="206"/>
      <c r="E155" s="354"/>
      <c r="F155" s="452"/>
      <c r="G155" s="131"/>
    </row>
    <row r="156" spans="1:7" s="130" customFormat="1" ht="8.6999999999999993" customHeight="1">
      <c r="A156" s="302"/>
      <c r="B156" s="206"/>
      <c r="C156" s="208"/>
      <c r="D156" s="207"/>
      <c r="E156" s="355"/>
      <c r="F156" s="448"/>
      <c r="G156" s="305"/>
    </row>
    <row r="157" spans="1:7" s="130" customFormat="1">
      <c r="A157" s="235"/>
      <c r="B157" s="235"/>
      <c r="C157" s="221" t="s">
        <v>380</v>
      </c>
      <c r="D157" s="207"/>
      <c r="E157" s="355"/>
      <c r="F157" s="448"/>
      <c r="G157" s="305" t="str">
        <f t="shared" si="1"/>
        <v/>
      </c>
    </row>
    <row r="158" spans="1:7" s="130" customFormat="1" ht="8.6999999999999993" customHeight="1">
      <c r="A158" s="235"/>
      <c r="B158" s="235"/>
      <c r="C158" s="208"/>
      <c r="D158" s="207"/>
      <c r="E158" s="355"/>
      <c r="F158" s="306"/>
      <c r="G158" s="305"/>
    </row>
    <row r="159" spans="1:7" s="130" customFormat="1">
      <c r="A159" s="235" t="s">
        <v>371</v>
      </c>
      <c r="B159" s="235"/>
      <c r="C159" s="208" t="s">
        <v>381</v>
      </c>
      <c r="D159" s="206" t="s">
        <v>333</v>
      </c>
      <c r="E159" s="354">
        <v>1</v>
      </c>
      <c r="F159" s="434">
        <v>25080</v>
      </c>
      <c r="G159" s="104">
        <f>E159*F159</f>
        <v>25080</v>
      </c>
    </row>
    <row r="160" spans="1:7" s="130" customFormat="1" ht="8.6999999999999993" customHeight="1">
      <c r="A160" s="252"/>
      <c r="B160" s="206"/>
      <c r="C160" s="208"/>
      <c r="D160" s="207"/>
      <c r="E160" s="355"/>
      <c r="F160" s="434"/>
      <c r="G160" s="104"/>
    </row>
    <row r="161" spans="1:7" s="130" customFormat="1">
      <c r="A161" s="252" t="s">
        <v>372</v>
      </c>
      <c r="B161" s="235"/>
      <c r="C161" s="208" t="s">
        <v>1104</v>
      </c>
      <c r="D161" s="206" t="s">
        <v>8</v>
      </c>
      <c r="E161" s="354">
        <f>F159</f>
        <v>25080</v>
      </c>
      <c r="F161" s="444"/>
      <c r="G161" s="259"/>
    </row>
    <row r="162" spans="1:7" s="130" customFormat="1" ht="8.6999999999999993" customHeight="1">
      <c r="A162" s="252"/>
      <c r="B162" s="235"/>
      <c r="C162" s="208"/>
      <c r="D162" s="207"/>
      <c r="E162" s="355"/>
      <c r="F162" s="306"/>
      <c r="G162" s="305"/>
    </row>
    <row r="163" spans="1:7" s="130" customFormat="1">
      <c r="A163" s="252"/>
      <c r="B163" s="235"/>
      <c r="C163" s="221" t="s">
        <v>382</v>
      </c>
      <c r="D163" s="207"/>
      <c r="E163" s="355"/>
      <c r="F163" s="449"/>
      <c r="G163" s="305" t="str">
        <f t="shared" si="1"/>
        <v/>
      </c>
    </row>
    <row r="164" spans="1:7" s="130" customFormat="1" ht="8.6999999999999993" customHeight="1">
      <c r="A164" s="302"/>
      <c r="B164" s="235"/>
      <c r="C164" s="208"/>
      <c r="D164" s="207"/>
      <c r="E164" s="355"/>
      <c r="F164" s="306"/>
      <c r="G164" s="305"/>
    </row>
    <row r="165" spans="1:7" s="130" customFormat="1">
      <c r="A165" s="252" t="s">
        <v>373</v>
      </c>
      <c r="B165" s="235"/>
      <c r="C165" s="208" t="s">
        <v>385</v>
      </c>
      <c r="D165" s="206" t="s">
        <v>333</v>
      </c>
      <c r="E165" s="354">
        <v>1</v>
      </c>
      <c r="F165" s="453">
        <v>50000</v>
      </c>
      <c r="G165" s="104">
        <f>E165*F165</f>
        <v>50000</v>
      </c>
    </row>
    <row r="166" spans="1:7" s="130" customFormat="1" ht="8.6999999999999993" customHeight="1">
      <c r="A166" s="252"/>
      <c r="B166" s="235"/>
      <c r="C166" s="208"/>
      <c r="D166" s="207"/>
      <c r="E166" s="355"/>
      <c r="F166" s="434"/>
      <c r="G166" s="104"/>
    </row>
    <row r="167" spans="1:7" s="130" customFormat="1">
      <c r="A167" s="252" t="s">
        <v>375</v>
      </c>
      <c r="B167" s="235"/>
      <c r="C167" s="208" t="s">
        <v>1102</v>
      </c>
      <c r="D167" s="206" t="s">
        <v>8</v>
      </c>
      <c r="E167" s="354">
        <f>G165</f>
        <v>50000</v>
      </c>
      <c r="F167" s="444"/>
      <c r="G167" s="104"/>
    </row>
    <row r="168" spans="1:7" s="130" customFormat="1" ht="9" customHeight="1">
      <c r="A168" s="252"/>
      <c r="B168" s="235"/>
      <c r="C168" s="208"/>
      <c r="D168" s="207"/>
      <c r="E168" s="355"/>
      <c r="F168" s="449"/>
      <c r="G168" s="305"/>
    </row>
    <row r="169" spans="1:7" s="130" customFormat="1">
      <c r="A169" s="252"/>
      <c r="B169" s="235"/>
      <c r="C169" s="221" t="s">
        <v>383</v>
      </c>
      <c r="D169" s="207"/>
      <c r="E169" s="355"/>
      <c r="F169" s="454"/>
      <c r="G169" s="305" t="str">
        <f t="shared" ref="G169" si="2">IF(E169="-",F169,IF(E169="","",F169*E169))</f>
        <v/>
      </c>
    </row>
    <row r="170" spans="1:7" s="130" customFormat="1" ht="6.6" customHeight="1">
      <c r="A170" s="252"/>
      <c r="B170" s="235"/>
      <c r="C170" s="208"/>
      <c r="D170" s="207"/>
      <c r="E170" s="355"/>
      <c r="F170" s="448"/>
      <c r="G170" s="305"/>
    </row>
    <row r="171" spans="1:7" s="130" customFormat="1" ht="15" customHeight="1">
      <c r="A171" s="252" t="s">
        <v>377</v>
      </c>
      <c r="B171" s="235"/>
      <c r="C171" s="208" t="s">
        <v>384</v>
      </c>
      <c r="D171" s="206" t="s">
        <v>333</v>
      </c>
      <c r="E171" s="354">
        <v>1</v>
      </c>
      <c r="F171" s="447">
        <v>100000</v>
      </c>
      <c r="G171" s="104">
        <f>E171*F171</f>
        <v>100000</v>
      </c>
    </row>
    <row r="172" spans="1:7" s="130" customFormat="1" ht="9.6" customHeight="1">
      <c r="A172" s="302"/>
      <c r="B172" s="235"/>
      <c r="C172" s="208"/>
      <c r="D172" s="206"/>
      <c r="E172" s="354"/>
      <c r="F172" s="445"/>
      <c r="G172" s="104"/>
    </row>
    <row r="173" spans="1:7" s="130" customFormat="1">
      <c r="A173" s="302" t="s">
        <v>1103</v>
      </c>
      <c r="B173" s="206"/>
      <c r="C173" s="208" t="s">
        <v>1105</v>
      </c>
      <c r="D173" s="206" t="s">
        <v>8</v>
      </c>
      <c r="E173" s="354">
        <f>G171</f>
        <v>100000</v>
      </c>
      <c r="F173" s="444"/>
      <c r="G173" s="104"/>
    </row>
    <row r="174" spans="1:7" s="130" customFormat="1" ht="7.2" customHeight="1">
      <c r="A174" s="318"/>
      <c r="B174" s="251"/>
      <c r="C174" s="225"/>
      <c r="D174" s="206"/>
      <c r="E174" s="354"/>
      <c r="F174" s="448"/>
      <c r="G174" s="305"/>
    </row>
    <row r="175" spans="1:7" s="130" customFormat="1">
      <c r="A175" s="252" t="s">
        <v>1073</v>
      </c>
      <c r="B175" s="252"/>
      <c r="C175" s="211" t="s">
        <v>328</v>
      </c>
      <c r="D175" s="224"/>
      <c r="E175" s="355"/>
      <c r="F175" s="448"/>
      <c r="G175" s="305"/>
    </row>
    <row r="176" spans="1:7" s="130" customFormat="1" ht="6.6" customHeight="1">
      <c r="A176" s="252"/>
      <c r="B176" s="252"/>
      <c r="C176" s="211"/>
      <c r="D176" s="224"/>
      <c r="E176" s="355"/>
      <c r="F176" s="448"/>
      <c r="G176" s="305"/>
    </row>
    <row r="177" spans="1:7" s="130" customFormat="1" ht="8.6999999999999993" customHeight="1">
      <c r="A177" s="252"/>
      <c r="B177" s="252"/>
      <c r="C177" s="225"/>
      <c r="D177" s="224"/>
      <c r="E177" s="354"/>
      <c r="F177" s="436"/>
      <c r="G177" s="104"/>
    </row>
    <row r="178" spans="1:7" s="130" customFormat="1" ht="52.8">
      <c r="A178" s="252" t="s">
        <v>386</v>
      </c>
      <c r="B178" s="252"/>
      <c r="C178" s="209" t="s">
        <v>1106</v>
      </c>
      <c r="D178" s="210" t="s">
        <v>6</v>
      </c>
      <c r="E178" s="360">
        <v>1</v>
      </c>
      <c r="F178" s="435"/>
      <c r="G178" s="259"/>
    </row>
    <row r="179" spans="1:7" s="130" customFormat="1" ht="7.95" customHeight="1">
      <c r="A179" s="252"/>
      <c r="B179" s="252"/>
      <c r="C179" s="211"/>
      <c r="D179" s="219"/>
      <c r="E179" s="207"/>
      <c r="F179" s="167"/>
      <c r="G179" s="305"/>
    </row>
    <row r="180" spans="1:7" s="130" customFormat="1" ht="9.6" customHeight="1">
      <c r="A180" s="290"/>
      <c r="B180" s="253"/>
      <c r="C180" s="1"/>
      <c r="D180" s="200"/>
      <c r="E180" s="201"/>
      <c r="F180" s="202"/>
      <c r="G180" s="324"/>
    </row>
    <row r="181" spans="1:7" s="130" customFormat="1">
      <c r="A181" s="290"/>
      <c r="B181" s="254" t="s">
        <v>401</v>
      </c>
      <c r="C181" s="2"/>
      <c r="D181" s="307"/>
      <c r="E181" s="308"/>
      <c r="F181" s="309" t="s">
        <v>5</v>
      </c>
      <c r="G181" s="325"/>
    </row>
    <row r="182" spans="1:7" s="130" customFormat="1" ht="11.7" customHeight="1">
      <c r="A182" s="293"/>
      <c r="B182" s="310"/>
      <c r="C182" s="295"/>
      <c r="D182" s="311"/>
      <c r="E182" s="312"/>
      <c r="F182" s="313"/>
      <c r="G182" s="326"/>
    </row>
    <row r="183" spans="1:7">
      <c r="D183" s="129"/>
      <c r="E183" s="129"/>
      <c r="F183" s="129"/>
      <c r="G183" s="129"/>
    </row>
    <row r="184" spans="1:7">
      <c r="D184" s="129"/>
      <c r="E184" s="129"/>
      <c r="F184" s="129"/>
      <c r="G184" s="129"/>
    </row>
    <row r="185" spans="1:7">
      <c r="D185" s="129"/>
      <c r="E185" s="129"/>
      <c r="F185" s="129"/>
      <c r="G185" s="129"/>
    </row>
    <row r="186" spans="1:7">
      <c r="D186" s="129"/>
      <c r="E186" s="129"/>
      <c r="F186" s="129"/>
      <c r="G186" s="129"/>
    </row>
    <row r="187" spans="1:7">
      <c r="D187" s="129"/>
      <c r="E187" s="129"/>
      <c r="F187" s="129"/>
      <c r="G187" s="129"/>
    </row>
    <row r="188" spans="1:7">
      <c r="D188" s="129"/>
      <c r="E188" s="129"/>
      <c r="F188" s="129"/>
      <c r="G188" s="129"/>
    </row>
    <row r="189" spans="1:7">
      <c r="D189" s="129"/>
      <c r="E189" s="129"/>
      <c r="F189" s="129"/>
      <c r="G189" s="129"/>
    </row>
    <row r="190" spans="1:7">
      <c r="D190" s="129"/>
      <c r="E190" s="129"/>
      <c r="F190" s="129"/>
      <c r="G190" s="129"/>
    </row>
    <row r="191" spans="1:7">
      <c r="D191" s="129"/>
      <c r="E191" s="129"/>
      <c r="F191" s="129"/>
      <c r="G191" s="129"/>
    </row>
    <row r="192" spans="1:7">
      <c r="D192" s="129"/>
      <c r="E192" s="129"/>
      <c r="F192" s="129"/>
      <c r="G192" s="129"/>
    </row>
    <row r="193" spans="4:7">
      <c r="D193" s="129"/>
      <c r="E193" s="129"/>
      <c r="F193" s="129"/>
      <c r="G193" s="129"/>
    </row>
    <row r="194" spans="4:7">
      <c r="D194" s="129"/>
      <c r="E194" s="129"/>
      <c r="F194" s="129"/>
      <c r="G194" s="129"/>
    </row>
    <row r="195" spans="4:7">
      <c r="D195" s="129"/>
      <c r="E195" s="129"/>
      <c r="F195" s="129"/>
      <c r="G195" s="129"/>
    </row>
    <row r="196" spans="4:7">
      <c r="D196" s="129"/>
      <c r="E196" s="129"/>
      <c r="F196" s="129"/>
      <c r="G196" s="129"/>
    </row>
    <row r="197" spans="4:7">
      <c r="D197" s="129"/>
      <c r="E197" s="129"/>
      <c r="F197" s="129"/>
      <c r="G197" s="129"/>
    </row>
    <row r="198" spans="4:7">
      <c r="D198" s="129"/>
      <c r="E198" s="129"/>
      <c r="F198" s="129"/>
      <c r="G198" s="129"/>
    </row>
    <row r="199" spans="4:7">
      <c r="D199" s="129"/>
      <c r="E199" s="129"/>
      <c r="F199" s="129"/>
      <c r="G199" s="129"/>
    </row>
    <row r="200" spans="4:7">
      <c r="D200" s="129"/>
      <c r="E200" s="129"/>
      <c r="F200" s="129"/>
      <c r="G200" s="129"/>
    </row>
  </sheetData>
  <phoneticPr fontId="26" type="noConversion"/>
  <printOptions horizontalCentered="1" gridLinesSet="0"/>
  <pageMargins left="0.31496062992125984" right="0.11811023622047245" top="0.31496062992125984" bottom="0.31496062992125984" header="0" footer="0"/>
  <pageSetup paperSize="9" scale="92" firstPageNumber="10" orientation="portrait" useFirstPageNumber="1" r:id="rId1"/>
  <headerFooter alignWithMargins="0">
    <oddHeader>&amp;LJW14471: RENOVATIONS AT NORTHERN WORKS LABORATORY AND FLOW LABORATORY</oddHeader>
  </headerFooter>
  <rowBreaks count="2" manualBreakCount="2">
    <brk id="75" max="6" man="1"/>
    <brk id="13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5"/>
  <sheetViews>
    <sheetView showGridLines="0" view="pageLayout" zoomScaleNormal="100" zoomScaleSheetLayoutView="100" workbookViewId="0">
      <selection activeCell="C17" sqref="C17"/>
    </sheetView>
  </sheetViews>
  <sheetFormatPr defaultColWidth="9.33203125" defaultRowHeight="13.2"/>
  <cols>
    <col min="1" max="1" width="9" style="7" customWidth="1"/>
    <col min="2" max="2" width="12.5546875" style="77" customWidth="1"/>
    <col min="3" max="3" width="37" style="7" customWidth="1"/>
    <col min="4" max="4" width="8.88671875" style="22" customWidth="1"/>
    <col min="5" max="5" width="12.33203125" style="22" customWidth="1"/>
    <col min="6" max="6" width="13" style="23" customWidth="1"/>
    <col min="7" max="7" width="12.6640625" style="23" customWidth="1"/>
    <col min="8" max="16384" width="9.33203125" style="4"/>
  </cols>
  <sheetData>
    <row r="1" spans="1:7" ht="4.95" customHeight="1"/>
    <row r="2" spans="1:7" ht="29.1" customHeight="1" thickBot="1">
      <c r="A2" s="286" t="s">
        <v>10</v>
      </c>
      <c r="B2" s="285" t="s">
        <v>1</v>
      </c>
      <c r="C2" s="286" t="s">
        <v>2</v>
      </c>
      <c r="D2" s="286" t="s">
        <v>3</v>
      </c>
      <c r="E2" s="285" t="s">
        <v>4</v>
      </c>
      <c r="F2" s="287" t="s">
        <v>399</v>
      </c>
      <c r="G2" s="287" t="s">
        <v>400</v>
      </c>
    </row>
    <row r="3" spans="1:7" ht="13.8" thickTop="1">
      <c r="A3" s="3"/>
      <c r="B3" s="14"/>
      <c r="C3" s="3"/>
      <c r="D3" s="3"/>
      <c r="E3" s="14"/>
      <c r="F3" s="15"/>
      <c r="G3" s="292"/>
    </row>
    <row r="4" spans="1:7" s="8" customFormat="1">
      <c r="A4" s="300"/>
      <c r="B4" s="236" t="s">
        <v>1071</v>
      </c>
      <c r="C4" s="237" t="s">
        <v>486</v>
      </c>
      <c r="D4" s="24"/>
      <c r="E4" s="24"/>
      <c r="F4" s="25"/>
      <c r="G4" s="281"/>
    </row>
    <row r="5" spans="1:7" s="8" customFormat="1">
      <c r="A5" s="300"/>
      <c r="B5" s="236"/>
      <c r="C5" s="237"/>
      <c r="D5" s="24"/>
      <c r="E5" s="24"/>
      <c r="F5" s="25"/>
      <c r="G5" s="281"/>
    </row>
    <row r="6" spans="1:7" s="8" customFormat="1">
      <c r="A6" s="300" t="s">
        <v>483</v>
      </c>
      <c r="B6" s="236"/>
      <c r="C6" s="237" t="s">
        <v>1076</v>
      </c>
      <c r="D6" s="24"/>
      <c r="E6" s="24"/>
      <c r="F6" s="25"/>
      <c r="G6" s="281"/>
    </row>
    <row r="7" spans="1:7">
      <c r="A7" s="9"/>
      <c r="B7" s="238"/>
      <c r="C7" s="237"/>
      <c r="D7" s="24"/>
      <c r="E7" s="24"/>
      <c r="F7" s="25"/>
      <c r="G7" s="281"/>
    </row>
    <row r="8" spans="1:7">
      <c r="A8" s="400" t="s">
        <v>582</v>
      </c>
      <c r="B8" s="368"/>
      <c r="C8" s="569" t="s">
        <v>11</v>
      </c>
      <c r="D8" s="380"/>
      <c r="E8" s="380"/>
      <c r="F8" s="389"/>
      <c r="G8" s="383"/>
    </row>
    <row r="9" spans="1:7">
      <c r="A9" s="400"/>
      <c r="B9" s="368"/>
      <c r="C9" s="400"/>
      <c r="D9" s="380"/>
      <c r="E9" s="380"/>
      <c r="F9" s="389"/>
      <c r="G9" s="383"/>
    </row>
    <row r="10" spans="1:7" ht="52.8">
      <c r="A10" s="392"/>
      <c r="B10" s="378"/>
      <c r="C10" s="382" t="s">
        <v>49</v>
      </c>
      <c r="D10" s="243"/>
      <c r="E10" s="373"/>
      <c r="F10" s="374"/>
      <c r="G10" s="374"/>
    </row>
    <row r="11" spans="1:7">
      <c r="A11" s="392"/>
      <c r="B11" s="378"/>
      <c r="C11" s="393"/>
      <c r="D11" s="212"/>
      <c r="E11" s="396"/>
      <c r="F11" s="397"/>
      <c r="G11" s="397"/>
    </row>
    <row r="12" spans="1:7">
      <c r="A12" s="392" t="s">
        <v>1087</v>
      </c>
      <c r="B12" s="378"/>
      <c r="C12" s="370" t="s">
        <v>558</v>
      </c>
      <c r="D12" s="268"/>
      <c r="E12" s="363"/>
      <c r="F12" s="364"/>
      <c r="G12" s="365"/>
    </row>
    <row r="13" spans="1:7">
      <c r="A13" s="393"/>
      <c r="B13" s="378"/>
      <c r="C13" s="370" t="s">
        <v>1111</v>
      </c>
      <c r="D13" s="268" t="s">
        <v>530</v>
      </c>
      <c r="E13" s="363">
        <v>110</v>
      </c>
      <c r="F13" s="364"/>
      <c r="G13" s="365"/>
    </row>
    <row r="14" spans="1:7">
      <c r="A14" s="392"/>
      <c r="B14" s="392"/>
      <c r="C14" s="370"/>
      <c r="D14" s="268"/>
      <c r="E14" s="363"/>
      <c r="F14" s="364"/>
      <c r="G14" s="365"/>
    </row>
    <row r="15" spans="1:7">
      <c r="A15" s="394" t="s">
        <v>1088</v>
      </c>
      <c r="B15" s="368"/>
      <c r="C15" s="370" t="s">
        <v>1112</v>
      </c>
      <c r="D15" s="268" t="s">
        <v>530</v>
      </c>
      <c r="E15" s="363">
        <v>100</v>
      </c>
      <c r="F15" s="364"/>
      <c r="G15" s="365"/>
    </row>
    <row r="16" spans="1:7">
      <c r="A16" s="392"/>
      <c r="B16" s="378"/>
      <c r="C16" s="370"/>
      <c r="D16" s="268"/>
      <c r="E16" s="363"/>
      <c r="F16" s="364"/>
      <c r="G16" s="365"/>
    </row>
    <row r="17" spans="1:7" ht="15.6">
      <c r="A17" s="392" t="s">
        <v>1089</v>
      </c>
      <c r="B17" s="378"/>
      <c r="C17" s="370" t="s">
        <v>583</v>
      </c>
      <c r="D17" s="387" t="s">
        <v>531</v>
      </c>
      <c r="E17" s="363">
        <v>100</v>
      </c>
      <c r="F17" s="364"/>
      <c r="G17" s="365"/>
    </row>
    <row r="18" spans="1:7">
      <c r="A18" s="392"/>
      <c r="B18" s="392"/>
      <c r="C18" s="370"/>
      <c r="D18" s="268"/>
      <c r="E18" s="363"/>
      <c r="F18" s="364"/>
      <c r="G18" s="365"/>
    </row>
    <row r="19" spans="1:7">
      <c r="A19" s="367" t="s">
        <v>1090</v>
      </c>
      <c r="B19" s="368"/>
      <c r="C19" s="395" t="s">
        <v>532</v>
      </c>
      <c r="D19" s="268" t="s">
        <v>333</v>
      </c>
      <c r="E19" s="363" t="s">
        <v>333</v>
      </c>
      <c r="F19" s="364">
        <v>200000</v>
      </c>
      <c r="G19" s="365">
        <f>F19</f>
        <v>200000</v>
      </c>
    </row>
    <row r="20" spans="1:7">
      <c r="A20" s="367"/>
      <c r="B20" s="368"/>
      <c r="C20" s="395" t="s">
        <v>533</v>
      </c>
      <c r="D20" s="268"/>
      <c r="E20" s="363"/>
      <c r="F20" s="364"/>
      <c r="G20" s="365"/>
    </row>
    <row r="21" spans="1:7">
      <c r="A21" s="367"/>
      <c r="B21" s="368"/>
      <c r="C21" s="395" t="s">
        <v>534</v>
      </c>
      <c r="D21" s="268"/>
      <c r="E21" s="371"/>
      <c r="F21" s="364"/>
      <c r="G21" s="365"/>
    </row>
    <row r="22" spans="1:7">
      <c r="A22" s="367"/>
      <c r="B22" s="368"/>
      <c r="C22" s="395" t="s">
        <v>535</v>
      </c>
      <c r="D22" s="268"/>
      <c r="E22" s="371"/>
      <c r="F22" s="364"/>
      <c r="G22" s="365"/>
    </row>
    <row r="23" spans="1:7">
      <c r="A23" s="367"/>
      <c r="B23" s="368"/>
      <c r="C23" s="394"/>
      <c r="D23" s="243"/>
      <c r="E23" s="373"/>
      <c r="F23" s="374"/>
      <c r="G23" s="374"/>
    </row>
    <row r="24" spans="1:7">
      <c r="A24" s="367" t="s">
        <v>1091</v>
      </c>
      <c r="B24" s="368"/>
      <c r="C24" s="382" t="s">
        <v>1082</v>
      </c>
      <c r="D24" s="243"/>
      <c r="E24" s="373"/>
      <c r="F24" s="374"/>
      <c r="G24" s="374"/>
    </row>
    <row r="25" spans="1:7">
      <c r="A25" s="367"/>
      <c r="B25" s="368"/>
      <c r="C25" s="382"/>
      <c r="D25" s="243"/>
      <c r="E25" s="373"/>
      <c r="F25" s="374"/>
      <c r="G25" s="374"/>
    </row>
    <row r="26" spans="1:7">
      <c r="A26" s="367" t="s">
        <v>1092</v>
      </c>
      <c r="B26" s="368"/>
      <c r="C26" s="382" t="s">
        <v>11</v>
      </c>
      <c r="D26" s="243"/>
      <c r="E26" s="373"/>
      <c r="F26" s="374"/>
      <c r="G26" s="374"/>
    </row>
    <row r="27" spans="1:7">
      <c r="A27" s="367"/>
      <c r="B27" s="368"/>
      <c r="C27" s="394"/>
      <c r="D27" s="243"/>
      <c r="E27" s="373"/>
      <c r="F27" s="374"/>
      <c r="G27" s="374"/>
    </row>
    <row r="28" spans="1:7" ht="26.4">
      <c r="A28" s="392" t="s">
        <v>1093</v>
      </c>
      <c r="B28" s="378"/>
      <c r="C28" s="392" t="s">
        <v>596</v>
      </c>
      <c r="D28" s="212" t="s">
        <v>6</v>
      </c>
      <c r="E28" s="396" t="s">
        <v>6</v>
      </c>
      <c r="F28" s="397"/>
      <c r="G28" s="397"/>
    </row>
    <row r="29" spans="1:7">
      <c r="A29" s="393"/>
      <c r="B29" s="378"/>
      <c r="C29" s="393"/>
      <c r="D29" s="398"/>
      <c r="E29" s="396"/>
      <c r="F29" s="397"/>
      <c r="G29" s="397"/>
    </row>
    <row r="30" spans="1:7" ht="26.4">
      <c r="A30" s="392" t="s">
        <v>1094</v>
      </c>
      <c r="B30" s="392"/>
      <c r="C30" s="392" t="s">
        <v>1095</v>
      </c>
      <c r="D30" s="399" t="s">
        <v>6</v>
      </c>
      <c r="E30" s="396" t="s">
        <v>6</v>
      </c>
      <c r="F30" s="397"/>
      <c r="G30" s="397"/>
    </row>
    <row r="31" spans="1:7">
      <c r="A31" s="367"/>
      <c r="B31" s="368"/>
      <c r="C31" s="394"/>
      <c r="D31" s="243"/>
      <c r="E31" s="373"/>
      <c r="F31" s="374"/>
      <c r="G31" s="374"/>
    </row>
    <row r="32" spans="1:7">
      <c r="A32" s="367"/>
      <c r="B32" s="368"/>
      <c r="C32" s="394"/>
      <c r="D32" s="243"/>
      <c r="E32" s="373"/>
      <c r="F32" s="374"/>
      <c r="G32" s="374"/>
    </row>
    <row r="33" spans="1:7">
      <c r="A33" s="367"/>
      <c r="B33" s="368"/>
      <c r="C33" s="394"/>
      <c r="D33" s="243"/>
      <c r="E33" s="373"/>
      <c r="F33" s="374"/>
      <c r="G33" s="374"/>
    </row>
    <row r="34" spans="1:7">
      <c r="A34" s="367"/>
      <c r="B34" s="368"/>
      <c r="C34" s="394"/>
      <c r="D34" s="243"/>
      <c r="E34" s="373"/>
      <c r="F34" s="374"/>
      <c r="G34" s="374"/>
    </row>
    <row r="35" spans="1:7">
      <c r="A35" s="367"/>
      <c r="B35" s="368"/>
      <c r="C35" s="394"/>
      <c r="D35" s="243"/>
      <c r="E35" s="373"/>
      <c r="F35" s="374"/>
      <c r="G35" s="374"/>
    </row>
    <row r="36" spans="1:7">
      <c r="A36" s="367"/>
      <c r="B36" s="368"/>
      <c r="C36" s="394"/>
      <c r="D36" s="243"/>
      <c r="E36" s="373"/>
      <c r="F36" s="374"/>
      <c r="G36" s="374"/>
    </row>
    <row r="37" spans="1:7">
      <c r="A37" s="367"/>
      <c r="B37" s="368"/>
      <c r="C37" s="394"/>
      <c r="D37" s="243"/>
      <c r="E37" s="373"/>
      <c r="F37" s="374"/>
      <c r="G37" s="374"/>
    </row>
    <row r="38" spans="1:7">
      <c r="A38" s="301"/>
      <c r="B38" s="69"/>
      <c r="C38" s="10"/>
      <c r="D38" s="27"/>
      <c r="E38" s="28"/>
      <c r="F38" s="29"/>
      <c r="G38" s="29"/>
    </row>
    <row r="39" spans="1:7">
      <c r="A39" s="301"/>
      <c r="B39" s="69"/>
      <c r="C39" s="10"/>
      <c r="D39" s="27"/>
      <c r="E39" s="28"/>
      <c r="F39" s="29"/>
      <c r="G39" s="29"/>
    </row>
    <row r="40" spans="1:7">
      <c r="A40" s="301"/>
      <c r="B40" s="69"/>
      <c r="C40" s="10"/>
      <c r="D40" s="27"/>
      <c r="E40" s="28"/>
      <c r="F40" s="29"/>
      <c r="G40" s="29"/>
    </row>
    <row r="41" spans="1:7">
      <c r="A41" s="301"/>
      <c r="B41" s="69"/>
      <c r="C41" s="10"/>
      <c r="D41" s="27"/>
      <c r="E41" s="28"/>
      <c r="F41" s="29"/>
      <c r="G41" s="29"/>
    </row>
    <row r="42" spans="1:7">
      <c r="A42" s="301"/>
      <c r="B42" s="69"/>
      <c r="C42" s="10"/>
      <c r="D42" s="27"/>
      <c r="E42" s="28"/>
      <c r="F42" s="29"/>
      <c r="G42" s="29"/>
    </row>
    <row r="43" spans="1:7">
      <c r="A43" s="301"/>
      <c r="B43" s="69"/>
      <c r="C43" s="10"/>
      <c r="D43" s="27"/>
      <c r="E43" s="28"/>
      <c r="F43" s="29"/>
      <c r="G43" s="29"/>
    </row>
    <row r="44" spans="1:7">
      <c r="A44" s="301"/>
      <c r="B44" s="69"/>
      <c r="C44" s="10"/>
      <c r="D44" s="27"/>
      <c r="E44" s="28"/>
      <c r="F44" s="29"/>
      <c r="G44" s="29"/>
    </row>
    <row r="45" spans="1:7">
      <c r="A45" s="301"/>
      <c r="B45" s="69"/>
      <c r="C45" s="10"/>
      <c r="D45" s="27"/>
      <c r="E45" s="28"/>
      <c r="F45" s="29"/>
      <c r="G45" s="29"/>
    </row>
    <row r="46" spans="1:7">
      <c r="A46" s="301"/>
      <c r="B46" s="69"/>
      <c r="C46" s="10"/>
      <c r="D46" s="27"/>
      <c r="E46" s="28"/>
      <c r="F46" s="29"/>
      <c r="G46" s="29"/>
    </row>
    <row r="47" spans="1:7">
      <c r="A47" s="301"/>
      <c r="B47" s="69"/>
      <c r="C47" s="10"/>
      <c r="D47" s="27"/>
      <c r="E47" s="28"/>
      <c r="F47" s="29"/>
      <c r="G47" s="29"/>
    </row>
    <row r="48" spans="1:7">
      <c r="A48" s="301"/>
      <c r="B48" s="69"/>
      <c r="C48" s="10"/>
      <c r="D48" s="27"/>
      <c r="E48" s="28"/>
      <c r="F48" s="29"/>
      <c r="G48" s="29"/>
    </row>
    <row r="49" spans="1:7">
      <c r="A49" s="301"/>
      <c r="B49" s="69"/>
      <c r="C49" s="10"/>
      <c r="D49" s="27"/>
      <c r="E49" s="28"/>
      <c r="F49" s="29"/>
      <c r="G49" s="29"/>
    </row>
    <row r="50" spans="1:7">
      <c r="A50" s="301"/>
      <c r="B50" s="69"/>
      <c r="C50" s="10"/>
      <c r="D50" s="27"/>
      <c r="E50" s="28"/>
      <c r="F50" s="29"/>
      <c r="G50" s="29"/>
    </row>
    <row r="51" spans="1:7">
      <c r="A51" s="301"/>
      <c r="B51" s="69"/>
      <c r="C51" s="10"/>
      <c r="D51" s="27"/>
      <c r="E51" s="28"/>
      <c r="F51" s="29"/>
      <c r="G51" s="29"/>
    </row>
    <row r="52" spans="1:7">
      <c r="A52" s="301"/>
      <c r="B52" s="69"/>
      <c r="C52" s="10"/>
      <c r="D52" s="27"/>
      <c r="E52" s="28"/>
      <c r="F52" s="29"/>
      <c r="G52" s="29"/>
    </row>
    <row r="53" spans="1:7">
      <c r="A53" s="301"/>
      <c r="B53" s="69"/>
      <c r="C53" s="10"/>
      <c r="D53" s="27"/>
      <c r="E53" s="28"/>
      <c r="F53" s="29"/>
      <c r="G53" s="29"/>
    </row>
    <row r="54" spans="1:7">
      <c r="A54" s="301"/>
      <c r="B54" s="69"/>
      <c r="C54" s="10"/>
      <c r="D54" s="27"/>
      <c r="E54" s="28"/>
      <c r="F54" s="29"/>
      <c r="G54" s="29"/>
    </row>
    <row r="55" spans="1:7">
      <c r="A55" s="301"/>
      <c r="B55" s="69"/>
      <c r="C55" s="10"/>
      <c r="D55" s="27"/>
      <c r="E55" s="28"/>
      <c r="F55" s="29"/>
      <c r="G55" s="29"/>
    </row>
    <row r="56" spans="1:7">
      <c r="A56" s="301"/>
      <c r="B56" s="69"/>
      <c r="C56" s="10"/>
      <c r="D56" s="27"/>
      <c r="E56" s="28"/>
      <c r="F56" s="29"/>
      <c r="G56" s="29"/>
    </row>
    <row r="57" spans="1:7">
      <c r="A57" s="301"/>
      <c r="B57" s="69"/>
      <c r="C57" s="10"/>
      <c r="D57" s="27"/>
      <c r="E57" s="28"/>
      <c r="F57" s="29"/>
      <c r="G57" s="29"/>
    </row>
    <row r="58" spans="1:7">
      <c r="A58" s="301"/>
      <c r="B58" s="69"/>
      <c r="C58" s="10"/>
      <c r="D58" s="27"/>
      <c r="E58" s="28"/>
      <c r="F58" s="29"/>
      <c r="G58" s="29"/>
    </row>
    <row r="59" spans="1:7">
      <c r="A59" s="10"/>
      <c r="B59" s="69"/>
      <c r="C59" s="10"/>
      <c r="D59" s="27"/>
      <c r="E59" s="28"/>
      <c r="F59" s="29"/>
      <c r="G59" s="29"/>
    </row>
    <row r="60" spans="1:7">
      <c r="A60" s="289"/>
      <c r="B60" s="70"/>
      <c r="C60" s="1"/>
      <c r="D60" s="16"/>
      <c r="E60" s="17"/>
      <c r="F60" s="18"/>
      <c r="G60" s="283"/>
    </row>
    <row r="61" spans="1:7">
      <c r="A61" s="290"/>
      <c r="B61" s="71" t="s">
        <v>484</v>
      </c>
      <c r="C61" s="2"/>
      <c r="D61" s="19"/>
      <c r="E61" s="20"/>
      <c r="F61" s="21" t="s">
        <v>5</v>
      </c>
      <c r="G61" s="284"/>
    </row>
    <row r="62" spans="1:7">
      <c r="A62" s="293"/>
      <c r="B62" s="294"/>
      <c r="C62" s="295"/>
      <c r="D62" s="296"/>
      <c r="E62" s="297"/>
      <c r="F62" s="298"/>
      <c r="G62" s="299"/>
    </row>
    <row r="63" spans="1:7">
      <c r="A63" s="11"/>
      <c r="B63" s="72"/>
      <c r="C63" s="239"/>
      <c r="D63" s="31"/>
      <c r="E63" s="32"/>
      <c r="F63" s="33"/>
      <c r="G63" s="33"/>
    </row>
    <row r="64" spans="1:7">
      <c r="A64" s="11"/>
      <c r="B64" s="72"/>
      <c r="C64" s="11"/>
      <c r="D64" s="31"/>
      <c r="E64" s="32"/>
      <c r="F64" s="34"/>
      <c r="G64" s="33"/>
    </row>
    <row r="65" spans="1:7">
      <c r="A65" s="11"/>
      <c r="B65" s="72"/>
      <c r="C65" s="239"/>
      <c r="D65" s="31"/>
      <c r="E65" s="32"/>
      <c r="F65" s="33"/>
      <c r="G65" s="33"/>
    </row>
    <row r="66" spans="1:7">
      <c r="A66" s="11"/>
      <c r="B66" s="72"/>
      <c r="C66" s="11"/>
      <c r="D66" s="31"/>
      <c r="E66" s="32"/>
      <c r="F66" s="34"/>
      <c r="G66" s="33"/>
    </row>
    <row r="67" spans="1:7">
      <c r="A67" s="11"/>
      <c r="B67" s="72"/>
      <c r="C67" s="239"/>
      <c r="D67" s="31"/>
      <c r="E67" s="32"/>
      <c r="F67" s="33"/>
      <c r="G67" s="33"/>
    </row>
    <row r="68" spans="1:7">
      <c r="A68" s="11"/>
      <c r="B68" s="72"/>
      <c r="C68" s="11"/>
      <c r="D68" s="31"/>
      <c r="E68" s="32"/>
      <c r="F68" s="34"/>
      <c r="G68" s="33"/>
    </row>
    <row r="69" spans="1:7">
      <c r="A69" s="11"/>
      <c r="B69" s="72"/>
      <c r="C69" s="11"/>
      <c r="D69" s="31"/>
      <c r="E69" s="32"/>
      <c r="F69" s="34"/>
      <c r="G69" s="33"/>
    </row>
    <row r="70" spans="1:7">
      <c r="A70" s="11"/>
      <c r="B70" s="73"/>
      <c r="C70" s="11"/>
      <c r="D70" s="31"/>
      <c r="E70" s="32"/>
      <c r="F70" s="33"/>
      <c r="G70" s="33"/>
    </row>
    <row r="71" spans="1:7">
      <c r="A71" s="11"/>
      <c r="B71" s="74"/>
      <c r="C71" s="11"/>
      <c r="D71" s="31"/>
      <c r="E71" s="32"/>
      <c r="F71" s="33"/>
      <c r="G71" s="33"/>
    </row>
    <row r="72" spans="1:7">
      <c r="A72" s="11"/>
      <c r="B72" s="75"/>
      <c r="C72" s="11"/>
      <c r="D72" s="31"/>
      <c r="E72" s="32"/>
      <c r="F72" s="33"/>
      <c r="G72" s="33"/>
    </row>
    <row r="73" spans="1:7">
      <c r="A73" s="11"/>
      <c r="B73" s="72"/>
      <c r="C73" s="11"/>
      <c r="D73" s="31"/>
      <c r="E73" s="32"/>
      <c r="F73" s="33"/>
      <c r="G73" s="33"/>
    </row>
    <row r="74" spans="1:7">
      <c r="A74" s="11"/>
      <c r="B74" s="75"/>
      <c r="C74" s="11"/>
      <c r="D74" s="31"/>
      <c r="E74" s="32"/>
      <c r="F74" s="33"/>
      <c r="G74" s="33"/>
    </row>
    <row r="75" spans="1:7">
      <c r="A75" s="11"/>
      <c r="B75" s="75"/>
      <c r="C75" s="11"/>
      <c r="D75" s="31"/>
      <c r="E75" s="32"/>
      <c r="F75" s="33"/>
      <c r="G75" s="33"/>
    </row>
    <row r="76" spans="1:7">
      <c r="A76" s="11"/>
      <c r="B76" s="75"/>
      <c r="C76" s="35"/>
      <c r="D76" s="36"/>
      <c r="E76" s="36"/>
      <c r="F76" s="33"/>
      <c r="G76" s="33"/>
    </row>
    <row r="77" spans="1:7">
      <c r="A77" s="11"/>
      <c r="B77" s="75"/>
      <c r="C77" s="35"/>
      <c r="D77" s="36"/>
      <c r="E77" s="36"/>
      <c r="F77" s="33"/>
      <c r="G77" s="33"/>
    </row>
    <row r="78" spans="1:7">
      <c r="A78" s="11"/>
      <c r="B78" s="75"/>
      <c r="C78" s="35"/>
      <c r="D78" s="36"/>
      <c r="E78" s="36"/>
      <c r="F78" s="33"/>
      <c r="G78" s="33"/>
    </row>
    <row r="79" spans="1:7">
      <c r="A79" s="11"/>
      <c r="B79" s="75"/>
      <c r="C79" s="35"/>
      <c r="D79" s="36"/>
      <c r="E79" s="36"/>
      <c r="F79" s="33"/>
      <c r="G79" s="33"/>
    </row>
    <row r="80" spans="1:7">
      <c r="A80" s="11"/>
      <c r="B80" s="75"/>
      <c r="C80" s="35"/>
      <c r="D80" s="36"/>
      <c r="E80" s="36"/>
      <c r="F80" s="33"/>
      <c r="G80" s="33"/>
    </row>
    <row r="81" spans="1:7">
      <c r="A81" s="11"/>
      <c r="B81" s="75"/>
      <c r="C81" s="35"/>
      <c r="D81" s="36"/>
      <c r="E81" s="36"/>
      <c r="F81" s="33"/>
      <c r="G81" s="33"/>
    </row>
    <row r="82" spans="1:7">
      <c r="A82" s="11"/>
      <c r="B82" s="75"/>
      <c r="C82" s="35"/>
      <c r="D82" s="36"/>
      <c r="E82" s="36"/>
      <c r="F82" s="33"/>
      <c r="G82" s="33"/>
    </row>
    <row r="83" spans="1:7">
      <c r="A83" s="11"/>
      <c r="B83" s="75"/>
      <c r="C83" s="35"/>
      <c r="D83" s="36"/>
      <c r="E83" s="36"/>
      <c r="F83" s="33"/>
      <c r="G83" s="33"/>
    </row>
    <row r="84" spans="1:7">
      <c r="A84" s="11"/>
      <c r="B84" s="75"/>
      <c r="C84" s="35"/>
      <c r="D84" s="36"/>
      <c r="E84" s="36"/>
      <c r="F84" s="33"/>
      <c r="G84" s="33"/>
    </row>
    <row r="85" spans="1:7">
      <c r="A85" s="11"/>
      <c r="B85" s="75"/>
      <c r="C85" s="35"/>
      <c r="D85" s="36"/>
      <c r="E85" s="36"/>
      <c r="F85" s="33"/>
      <c r="G85" s="33"/>
    </row>
    <row r="86" spans="1:7">
      <c r="A86" s="11"/>
      <c r="B86" s="75"/>
      <c r="C86" s="35"/>
      <c r="D86" s="36"/>
      <c r="E86" s="36"/>
      <c r="F86" s="33"/>
      <c r="G86" s="33"/>
    </row>
    <row r="87" spans="1:7">
      <c r="A87" s="11"/>
      <c r="B87" s="75"/>
      <c r="C87" s="35"/>
      <c r="D87" s="36"/>
      <c r="E87" s="36"/>
      <c r="F87" s="33"/>
      <c r="G87" s="33"/>
    </row>
    <row r="88" spans="1:7">
      <c r="A88" s="11"/>
      <c r="B88" s="75"/>
      <c r="C88" s="35"/>
      <c r="D88" s="36"/>
      <c r="E88" s="36"/>
      <c r="F88" s="33"/>
      <c r="G88" s="33"/>
    </row>
    <row r="89" spans="1:7">
      <c r="A89" s="11"/>
      <c r="B89" s="75"/>
      <c r="C89" s="35"/>
      <c r="D89" s="36"/>
      <c r="E89" s="36"/>
      <c r="F89" s="33"/>
      <c r="G89" s="33"/>
    </row>
    <row r="90" spans="1:7">
      <c r="A90" s="11"/>
      <c r="B90" s="75"/>
      <c r="C90" s="35"/>
      <c r="D90" s="36"/>
      <c r="E90" s="36"/>
      <c r="F90" s="33"/>
      <c r="G90" s="33"/>
    </row>
    <row r="91" spans="1:7">
      <c r="A91" s="11"/>
      <c r="B91" s="75"/>
      <c r="C91" s="11"/>
      <c r="D91" s="31"/>
      <c r="E91" s="32"/>
      <c r="F91" s="33"/>
      <c r="G91" s="33"/>
    </row>
    <row r="92" spans="1:7">
      <c r="A92" s="11"/>
      <c r="B92" s="75"/>
      <c r="C92" s="11"/>
      <c r="D92" s="31"/>
      <c r="E92" s="32"/>
      <c r="F92" s="33"/>
      <c r="G92" s="33"/>
    </row>
    <row r="93" spans="1:7">
      <c r="A93" s="12"/>
      <c r="B93" s="76"/>
      <c r="C93" s="2"/>
      <c r="D93" s="37"/>
      <c r="E93" s="38"/>
      <c r="F93" s="39"/>
      <c r="G93" s="39"/>
    </row>
    <row r="94" spans="1:7">
      <c r="A94" s="12"/>
      <c r="B94" s="71"/>
      <c r="C94" s="2"/>
      <c r="D94" s="19"/>
      <c r="E94" s="20"/>
      <c r="F94" s="21"/>
      <c r="G94" s="40"/>
    </row>
    <row r="95" spans="1:7">
      <c r="A95" s="12"/>
      <c r="B95" s="76"/>
      <c r="C95" s="2"/>
      <c r="D95" s="37"/>
      <c r="E95" s="38"/>
      <c r="F95" s="39"/>
      <c r="G95" s="39"/>
    </row>
  </sheetData>
  <dataConsolidate topLabels="1"/>
  <printOptions horizontalCentered="1"/>
  <pageMargins left="0.31496062992125984" right="0.11811023622047245" top="0.31496062992125984" bottom="0.31496062992125984" header="0" footer="0"/>
  <pageSetup paperSize="9" scale="94" firstPageNumber="10" orientation="portrait" useFirstPageNumber="1" r:id="rId1"/>
  <headerFooter alignWithMargins="0">
    <oddHeader>&amp;LJW14471: RENOVATIONS AT NORTHERN WORKS LABORATORY AND FLOW LABORATORY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5"/>
  <sheetViews>
    <sheetView showGridLines="0" view="pageLayout" zoomScaleNormal="100" zoomScaleSheetLayoutView="100" workbookViewId="0">
      <selection activeCell="C10" sqref="C10"/>
    </sheetView>
  </sheetViews>
  <sheetFormatPr defaultColWidth="9.33203125" defaultRowHeight="13.2"/>
  <cols>
    <col min="1" max="1" width="9" style="7" customWidth="1"/>
    <col min="2" max="2" width="11.109375" style="77" customWidth="1"/>
    <col min="3" max="3" width="37.5546875" style="7" customWidth="1"/>
    <col min="4" max="4" width="10.33203125" style="22" customWidth="1"/>
    <col min="5" max="5" width="12.33203125" style="22" customWidth="1"/>
    <col min="6" max="6" width="13" style="23" customWidth="1"/>
    <col min="7" max="7" width="12.6640625" style="23" customWidth="1"/>
    <col min="8" max="16384" width="9.33203125" style="4"/>
  </cols>
  <sheetData>
    <row r="1" spans="1:7" ht="4.2" customHeight="1">
      <c r="A1" s="10"/>
    </row>
    <row r="2" spans="1:7" ht="29.1" customHeight="1" thickBot="1">
      <c r="A2" s="286" t="s">
        <v>10</v>
      </c>
      <c r="B2" s="285" t="s">
        <v>1</v>
      </c>
      <c r="C2" s="286" t="s">
        <v>2</v>
      </c>
      <c r="D2" s="286" t="s">
        <v>3</v>
      </c>
      <c r="E2" s="285" t="s">
        <v>4</v>
      </c>
      <c r="F2" s="287" t="s">
        <v>399</v>
      </c>
      <c r="G2" s="287" t="s">
        <v>400</v>
      </c>
    </row>
    <row r="3" spans="1:7" ht="13.5" customHeight="1" thickTop="1">
      <c r="A3" s="279"/>
      <c r="B3" s="278"/>
      <c r="C3" s="279"/>
      <c r="D3" s="279"/>
      <c r="E3" s="278"/>
      <c r="F3" s="280"/>
      <c r="G3" s="303"/>
    </row>
    <row r="4" spans="1:7" s="265" customFormat="1" ht="39.6">
      <c r="A4" s="466">
        <v>4</v>
      </c>
      <c r="B4" s="236" t="s">
        <v>1071</v>
      </c>
      <c r="C4" s="382" t="s">
        <v>539</v>
      </c>
      <c r="D4" s="380"/>
      <c r="E4" s="380"/>
      <c r="F4" s="389"/>
      <c r="G4" s="383"/>
    </row>
    <row r="5" spans="1:7" s="265" customFormat="1">
      <c r="A5" s="466"/>
      <c r="B5" s="236"/>
      <c r="C5" s="388"/>
      <c r="D5" s="380"/>
      <c r="E5" s="468"/>
      <c r="F5" s="389"/>
      <c r="G5" s="383"/>
    </row>
    <row r="6" spans="1:7" s="265" customFormat="1">
      <c r="A6" s="466"/>
      <c r="B6" s="236"/>
      <c r="C6" s="388" t="s">
        <v>1076</v>
      </c>
      <c r="D6" s="380"/>
      <c r="E6" s="468"/>
      <c r="F6" s="389"/>
      <c r="G6" s="383"/>
    </row>
    <row r="7" spans="1:7" s="265" customFormat="1">
      <c r="A7" s="300"/>
      <c r="B7" s="236"/>
      <c r="C7" s="277"/>
      <c r="D7" s="24"/>
      <c r="E7" s="467"/>
      <c r="F7" s="25"/>
      <c r="G7" s="281"/>
    </row>
    <row r="8" spans="1:7" s="265" customFormat="1">
      <c r="A8" s="466" t="s">
        <v>742</v>
      </c>
      <c r="B8" s="381"/>
      <c r="C8" s="388" t="s">
        <v>762</v>
      </c>
      <c r="D8" s="380"/>
      <c r="E8" s="468"/>
      <c r="F8" s="389"/>
      <c r="G8" s="383"/>
    </row>
    <row r="9" spans="1:7" s="265" customFormat="1">
      <c r="A9" s="466"/>
      <c r="B9" s="381"/>
      <c r="C9" s="390"/>
      <c r="D9" s="380"/>
      <c r="E9" s="468"/>
      <c r="F9" s="389"/>
      <c r="G9" s="383"/>
    </row>
    <row r="10" spans="1:7" s="240" customFormat="1" ht="38.25" customHeight="1">
      <c r="A10" s="367" t="s">
        <v>546</v>
      </c>
      <c r="B10" s="368"/>
      <c r="C10" s="370" t="s">
        <v>542</v>
      </c>
      <c r="D10" s="469" t="s">
        <v>531</v>
      </c>
      <c r="E10" s="470">
        <v>30</v>
      </c>
      <c r="F10" s="471"/>
      <c r="G10" s="472"/>
    </row>
    <row r="11" spans="1:7" s="240" customFormat="1">
      <c r="A11" s="367"/>
      <c r="B11" s="368"/>
      <c r="C11" s="473"/>
      <c r="D11" s="276"/>
      <c r="E11" s="470"/>
      <c r="F11" s="471"/>
      <c r="G11" s="472"/>
    </row>
    <row r="12" spans="1:7" s="240" customFormat="1" ht="24.75" customHeight="1">
      <c r="A12" s="367" t="s">
        <v>547</v>
      </c>
      <c r="B12" s="368"/>
      <c r="C12" s="370" t="s">
        <v>556</v>
      </c>
      <c r="D12" s="469" t="s">
        <v>9</v>
      </c>
      <c r="E12" s="470">
        <v>30</v>
      </c>
      <c r="F12" s="471"/>
      <c r="G12" s="472"/>
    </row>
    <row r="13" spans="1:7" s="240" customFormat="1">
      <c r="A13" s="367"/>
      <c r="B13" s="368"/>
      <c r="C13" s="370"/>
      <c r="D13" s="276"/>
      <c r="E13" s="470"/>
      <c r="F13" s="471"/>
      <c r="G13" s="472"/>
    </row>
    <row r="14" spans="1:7" s="240" customFormat="1" ht="24.75" customHeight="1">
      <c r="A14" s="367" t="s">
        <v>548</v>
      </c>
      <c r="B14" s="368"/>
      <c r="C14" s="370" t="s">
        <v>540</v>
      </c>
      <c r="D14" s="469" t="s">
        <v>9</v>
      </c>
      <c r="E14" s="470">
        <v>45</v>
      </c>
      <c r="F14" s="471"/>
      <c r="G14" s="472"/>
    </row>
    <row r="15" spans="1:7" s="240" customFormat="1">
      <c r="A15" s="367"/>
      <c r="B15" s="368"/>
      <c r="C15" s="370"/>
      <c r="D15" s="276"/>
      <c r="E15" s="470"/>
      <c r="F15" s="471"/>
      <c r="G15" s="472"/>
    </row>
    <row r="16" spans="1:7" s="240" customFormat="1" ht="52.5" customHeight="1">
      <c r="A16" s="367" t="s">
        <v>549</v>
      </c>
      <c r="B16" s="368"/>
      <c r="C16" s="370" t="s">
        <v>543</v>
      </c>
      <c r="D16" s="469" t="s">
        <v>9</v>
      </c>
      <c r="E16" s="470">
        <v>70</v>
      </c>
      <c r="F16" s="471"/>
      <c r="G16" s="472"/>
    </row>
    <row r="17" spans="1:7" s="240" customFormat="1">
      <c r="A17" s="367"/>
      <c r="B17" s="368"/>
      <c r="C17" s="372"/>
      <c r="D17" s="276"/>
      <c r="E17" s="470"/>
      <c r="F17" s="471"/>
      <c r="G17" s="472"/>
    </row>
    <row r="18" spans="1:7" s="240" customFormat="1" ht="28.5" customHeight="1">
      <c r="A18" s="367" t="s">
        <v>550</v>
      </c>
      <c r="B18" s="368"/>
      <c r="C18" s="370" t="s">
        <v>544</v>
      </c>
      <c r="D18" s="469" t="s">
        <v>9</v>
      </c>
      <c r="E18" s="470">
        <v>20</v>
      </c>
      <c r="F18" s="471"/>
      <c r="G18" s="472"/>
    </row>
    <row r="19" spans="1:7" s="240" customFormat="1">
      <c r="A19" s="367"/>
      <c r="B19" s="368"/>
      <c r="C19" s="265"/>
      <c r="D19" s="276"/>
      <c r="E19" s="470"/>
      <c r="F19" s="471"/>
      <c r="G19" s="472"/>
    </row>
    <row r="20" spans="1:7" s="240" customFormat="1" ht="17.25" customHeight="1">
      <c r="A20" s="367" t="s">
        <v>551</v>
      </c>
      <c r="B20" s="368"/>
      <c r="C20" s="370" t="s">
        <v>541</v>
      </c>
      <c r="D20" s="469" t="s">
        <v>6</v>
      </c>
      <c r="E20" s="470" t="s">
        <v>6</v>
      </c>
      <c r="F20" s="471"/>
      <c r="G20" s="472"/>
    </row>
    <row r="21" spans="1:7" s="240" customFormat="1">
      <c r="A21" s="367"/>
      <c r="B21" s="368"/>
      <c r="C21" s="370"/>
      <c r="D21" s="276"/>
      <c r="E21" s="470"/>
      <c r="F21" s="471"/>
      <c r="G21" s="472"/>
    </row>
    <row r="22" spans="1:7" s="240" customFormat="1" ht="30" customHeight="1">
      <c r="A22" s="367" t="s">
        <v>552</v>
      </c>
      <c r="B22" s="368"/>
      <c r="C22" s="370" t="s">
        <v>584</v>
      </c>
      <c r="D22" s="469" t="s">
        <v>184</v>
      </c>
      <c r="E22" s="470">
        <v>2</v>
      </c>
      <c r="F22" s="471"/>
      <c r="G22" s="472"/>
    </row>
    <row r="23" spans="1:7" s="240" customFormat="1" ht="17.25" customHeight="1">
      <c r="A23" s="367"/>
      <c r="B23" s="368"/>
      <c r="C23" s="370"/>
      <c r="D23" s="469"/>
      <c r="E23" s="470"/>
      <c r="F23" s="471"/>
      <c r="G23" s="472"/>
    </row>
    <row r="24" spans="1:7" s="240" customFormat="1" ht="17.25" customHeight="1">
      <c r="A24" s="367" t="s">
        <v>553</v>
      </c>
      <c r="B24" s="368"/>
      <c r="C24" s="370" t="s">
        <v>1107</v>
      </c>
      <c r="D24" s="469" t="s">
        <v>184</v>
      </c>
      <c r="E24" s="470">
        <v>14</v>
      </c>
      <c r="F24" s="471"/>
      <c r="G24" s="472"/>
    </row>
    <row r="25" spans="1:7" s="240" customFormat="1" ht="17.25" customHeight="1">
      <c r="A25" s="367"/>
      <c r="B25" s="368"/>
      <c r="C25" s="370"/>
      <c r="D25" s="469"/>
      <c r="E25" s="470"/>
      <c r="F25" s="471"/>
      <c r="G25" s="472"/>
    </row>
    <row r="26" spans="1:7" s="240" customFormat="1" ht="17.25" customHeight="1">
      <c r="A26" s="367" t="s">
        <v>554</v>
      </c>
      <c r="B26" s="368"/>
      <c r="C26" s="370" t="s">
        <v>1108</v>
      </c>
      <c r="D26" s="469" t="s">
        <v>184</v>
      </c>
      <c r="E26" s="470">
        <v>14</v>
      </c>
      <c r="F26" s="471"/>
      <c r="G26" s="472"/>
    </row>
    <row r="27" spans="1:7" s="240" customFormat="1" ht="17.25" customHeight="1">
      <c r="A27" s="367"/>
      <c r="B27" s="368"/>
      <c r="C27" s="370"/>
      <c r="D27" s="469"/>
      <c r="E27" s="470"/>
      <c r="F27" s="471"/>
      <c r="G27" s="472"/>
    </row>
    <row r="28" spans="1:7" s="240" customFormat="1" ht="17.25" customHeight="1">
      <c r="A28" s="367" t="s">
        <v>555</v>
      </c>
      <c r="B28" s="368"/>
      <c r="C28" s="370" t="s">
        <v>1109</v>
      </c>
      <c r="D28" s="469" t="s">
        <v>184</v>
      </c>
      <c r="E28" s="470">
        <v>120</v>
      </c>
      <c r="F28" s="471"/>
      <c r="G28" s="472"/>
    </row>
    <row r="29" spans="1:7" s="240" customFormat="1">
      <c r="A29" s="367"/>
      <c r="B29" s="368"/>
      <c r="C29" s="370"/>
      <c r="D29" s="276"/>
      <c r="E29" s="470"/>
      <c r="F29" s="471"/>
      <c r="G29" s="472"/>
    </row>
    <row r="30" spans="1:7" s="240" customFormat="1" ht="36.6" customHeight="1">
      <c r="A30" s="367" t="s">
        <v>1074</v>
      </c>
      <c r="B30" s="368"/>
      <c r="C30" s="370" t="s">
        <v>1110</v>
      </c>
      <c r="D30" s="469" t="s">
        <v>494</v>
      </c>
      <c r="E30" s="470">
        <v>2.5</v>
      </c>
      <c r="F30" s="471"/>
      <c r="G30" s="472"/>
    </row>
    <row r="31" spans="1:7" s="240" customFormat="1">
      <c r="A31" s="367"/>
      <c r="B31" s="368"/>
      <c r="C31" s="265"/>
      <c r="D31" s="276"/>
      <c r="E31" s="470"/>
      <c r="F31" s="471"/>
      <c r="G31" s="472"/>
    </row>
    <row r="32" spans="1:7" s="240" customFormat="1" ht="12" customHeight="1">
      <c r="A32" s="367" t="s">
        <v>1075</v>
      </c>
      <c r="B32" s="368"/>
      <c r="C32" s="370" t="s">
        <v>545</v>
      </c>
      <c r="D32" s="276" t="s">
        <v>763</v>
      </c>
      <c r="E32" s="470">
        <v>5</v>
      </c>
      <c r="F32" s="471"/>
      <c r="G32" s="472"/>
    </row>
    <row r="33" spans="1:7" s="240" customFormat="1">
      <c r="A33" s="367"/>
      <c r="B33" s="368"/>
      <c r="C33" s="265"/>
      <c r="D33" s="276"/>
      <c r="E33" s="470"/>
      <c r="F33" s="471"/>
      <c r="G33" s="472"/>
    </row>
    <row r="34" spans="1:7" s="240" customFormat="1">
      <c r="A34" s="367"/>
      <c r="B34" s="368"/>
      <c r="C34" s="265"/>
      <c r="D34" s="276"/>
      <c r="E34" s="470"/>
      <c r="F34" s="471"/>
      <c r="G34" s="472"/>
    </row>
    <row r="35" spans="1:7" s="240" customFormat="1">
      <c r="A35" s="367" t="s">
        <v>741</v>
      </c>
      <c r="B35" s="368"/>
      <c r="C35" s="265" t="s">
        <v>514</v>
      </c>
      <c r="D35" s="276" t="s">
        <v>333</v>
      </c>
      <c r="E35" s="470" t="s">
        <v>333</v>
      </c>
      <c r="F35" s="471">
        <v>100000</v>
      </c>
      <c r="G35" s="472">
        <f>F35</f>
        <v>100000</v>
      </c>
    </row>
    <row r="36" spans="1:7" s="240" customFormat="1">
      <c r="A36" s="367"/>
      <c r="B36" s="368"/>
      <c r="C36" s="265"/>
      <c r="D36" s="276"/>
      <c r="E36" s="474"/>
      <c r="F36" s="471"/>
      <c r="G36" s="472"/>
    </row>
    <row r="37" spans="1:7" s="240" customFormat="1">
      <c r="A37" s="367"/>
      <c r="B37" s="368"/>
      <c r="C37" s="379"/>
      <c r="D37" s="268"/>
      <c r="E37" s="391"/>
      <c r="F37" s="369"/>
      <c r="G37" s="365"/>
    </row>
    <row r="38" spans="1:7" s="240" customFormat="1">
      <c r="A38" s="367"/>
      <c r="B38" s="368"/>
      <c r="C38" s="372"/>
      <c r="D38" s="268"/>
      <c r="E38" s="391"/>
      <c r="F38" s="369"/>
      <c r="G38" s="365"/>
    </row>
    <row r="39" spans="1:7" s="240" customFormat="1">
      <c r="A39" s="301"/>
      <c r="B39" s="69"/>
      <c r="C39" s="273"/>
      <c r="D39" s="268"/>
      <c r="E39" s="269"/>
      <c r="F39" s="275"/>
      <c r="G39" s="270"/>
    </row>
    <row r="40" spans="1:7" s="240" customFormat="1">
      <c r="A40" s="301"/>
      <c r="B40" s="69"/>
      <c r="C40" s="274"/>
      <c r="D40" s="352"/>
      <c r="E40" s="269"/>
      <c r="F40" s="275"/>
      <c r="G40" s="270"/>
    </row>
    <row r="41" spans="1:7" s="240" customFormat="1">
      <c r="A41" s="301"/>
      <c r="B41" s="69"/>
      <c r="C41" s="271"/>
      <c r="D41" s="268"/>
      <c r="E41" s="269"/>
      <c r="F41" s="275"/>
      <c r="G41" s="270"/>
    </row>
    <row r="42" spans="1:7" s="240" customFormat="1">
      <c r="A42" s="301"/>
      <c r="B42" s="69"/>
      <c r="C42" s="271"/>
      <c r="D42" s="352"/>
      <c r="E42" s="269"/>
      <c r="F42" s="275"/>
      <c r="G42" s="270"/>
    </row>
    <row r="43" spans="1:7" s="240" customFormat="1">
      <c r="A43" s="301"/>
      <c r="B43" s="69"/>
      <c r="C43" s="271"/>
      <c r="D43" s="268"/>
      <c r="E43" s="269"/>
      <c r="F43" s="275"/>
      <c r="G43" s="270"/>
    </row>
    <row r="44" spans="1:7" s="240" customFormat="1">
      <c r="A44" s="301"/>
      <c r="B44" s="69"/>
      <c r="C44" s="271"/>
      <c r="D44" s="268"/>
      <c r="E44" s="269"/>
      <c r="F44" s="275"/>
      <c r="G44" s="270"/>
    </row>
    <row r="45" spans="1:7" s="240" customFormat="1">
      <c r="A45" s="301"/>
      <c r="B45" s="69"/>
      <c r="C45" s="271"/>
      <c r="D45" s="268"/>
      <c r="E45" s="269"/>
      <c r="F45" s="275"/>
      <c r="G45" s="270"/>
    </row>
    <row r="46" spans="1:7" s="240" customFormat="1">
      <c r="A46" s="301"/>
      <c r="B46" s="69"/>
      <c r="C46" s="271"/>
      <c r="D46" s="268"/>
      <c r="E46" s="269"/>
      <c r="F46" s="275"/>
      <c r="G46" s="270"/>
    </row>
    <row r="47" spans="1:7" s="240" customFormat="1">
      <c r="A47" s="301"/>
      <c r="B47" s="69"/>
      <c r="C47" s="271"/>
      <c r="D47" s="268"/>
      <c r="E47" s="269"/>
      <c r="F47" s="275"/>
      <c r="G47" s="270"/>
    </row>
    <row r="48" spans="1:7">
      <c r="A48" s="301"/>
      <c r="B48" s="69"/>
      <c r="C48" s="274"/>
      <c r="D48" s="268"/>
      <c r="E48" s="269"/>
      <c r="F48" s="275"/>
      <c r="G48" s="270"/>
    </row>
    <row r="49" spans="1:7" s="240" customFormat="1">
      <c r="A49" s="301"/>
      <c r="B49" s="69"/>
      <c r="C49" s="261"/>
      <c r="D49" s="243"/>
      <c r="E49" s="28"/>
      <c r="F49" s="29"/>
      <c r="G49" s="29"/>
    </row>
    <row r="50" spans="1:7">
      <c r="A50" s="289"/>
      <c r="B50" s="70"/>
      <c r="C50" s="1"/>
      <c r="D50" s="16"/>
      <c r="E50" s="17"/>
      <c r="F50" s="18"/>
      <c r="G50" s="283"/>
    </row>
    <row r="51" spans="1:7">
      <c r="A51" s="290"/>
      <c r="B51" s="71" t="s">
        <v>485</v>
      </c>
      <c r="C51" s="2"/>
      <c r="D51" s="19"/>
      <c r="E51" s="20"/>
      <c r="F51" s="21"/>
      <c r="G51" s="284"/>
    </row>
    <row r="52" spans="1:7">
      <c r="A52" s="293"/>
      <c r="B52" s="294"/>
      <c r="C52" s="295"/>
      <c r="D52" s="296"/>
      <c r="E52" s="297"/>
      <c r="F52" s="298"/>
      <c r="G52" s="299"/>
    </row>
    <row r="53" spans="1:7">
      <c r="A53" s="11"/>
      <c r="B53" s="72"/>
      <c r="C53" s="30"/>
      <c r="D53" s="31"/>
      <c r="E53" s="32"/>
      <c r="F53" s="33"/>
      <c r="G53" s="33"/>
    </row>
    <row r="54" spans="1:7">
      <c r="A54" s="11"/>
      <c r="B54" s="72"/>
      <c r="C54" s="11"/>
      <c r="D54" s="31"/>
      <c r="E54" s="32"/>
      <c r="F54" s="34"/>
      <c r="G54" s="33"/>
    </row>
    <row r="55" spans="1:7">
      <c r="A55" s="11"/>
      <c r="B55" s="72"/>
      <c r="C55" s="30"/>
      <c r="D55" s="31"/>
      <c r="E55" s="32"/>
      <c r="F55" s="33"/>
      <c r="G55" s="33"/>
    </row>
    <row r="56" spans="1:7">
      <c r="A56" s="11"/>
      <c r="B56" s="72"/>
      <c r="C56" s="11"/>
      <c r="D56" s="31"/>
      <c r="E56" s="32"/>
      <c r="F56" s="34"/>
      <c r="G56" s="33"/>
    </row>
    <row r="57" spans="1:7">
      <c r="A57" s="11"/>
      <c r="B57" s="72"/>
      <c r="C57" s="30"/>
      <c r="D57" s="31"/>
      <c r="E57" s="32"/>
      <c r="F57" s="33"/>
      <c r="G57" s="33"/>
    </row>
    <row r="58" spans="1:7">
      <c r="A58" s="11"/>
      <c r="B58" s="72"/>
      <c r="C58" s="11"/>
      <c r="D58" s="31"/>
      <c r="E58" s="32"/>
      <c r="F58" s="34"/>
      <c r="G58" s="33"/>
    </row>
    <row r="59" spans="1:7">
      <c r="A59" s="11"/>
      <c r="B59" s="72"/>
      <c r="C59" s="11"/>
      <c r="D59" s="31"/>
      <c r="E59" s="32"/>
      <c r="F59" s="34"/>
      <c r="G59" s="33"/>
    </row>
    <row r="60" spans="1:7">
      <c r="A60" s="11"/>
      <c r="B60" s="73"/>
      <c r="C60" s="11"/>
      <c r="D60" s="31"/>
      <c r="E60" s="32"/>
      <c r="F60" s="33"/>
      <c r="G60" s="33"/>
    </row>
    <row r="61" spans="1:7">
      <c r="A61" s="11"/>
      <c r="B61" s="74"/>
      <c r="C61" s="11"/>
      <c r="D61" s="31"/>
      <c r="E61" s="32"/>
      <c r="F61" s="33"/>
      <c r="G61" s="33"/>
    </row>
    <row r="62" spans="1:7">
      <c r="A62" s="11"/>
      <c r="B62" s="75"/>
      <c r="C62" s="11"/>
      <c r="D62" s="31"/>
      <c r="E62" s="32"/>
      <c r="F62" s="33"/>
      <c r="G62" s="33"/>
    </row>
    <row r="63" spans="1:7">
      <c r="A63" s="11"/>
      <c r="B63" s="72"/>
      <c r="C63" s="11"/>
      <c r="D63" s="31"/>
      <c r="E63" s="32"/>
      <c r="F63" s="33"/>
      <c r="G63" s="33"/>
    </row>
    <row r="64" spans="1:7">
      <c r="A64" s="11"/>
      <c r="B64" s="75"/>
      <c r="C64" s="11"/>
      <c r="D64" s="31"/>
      <c r="E64" s="32"/>
      <c r="F64" s="33"/>
      <c r="G64" s="33"/>
    </row>
    <row r="65" spans="1:7">
      <c r="A65" s="11"/>
      <c r="B65" s="75"/>
      <c r="C65" s="11"/>
      <c r="D65" s="31"/>
      <c r="E65" s="32"/>
      <c r="F65" s="33"/>
      <c r="G65" s="33"/>
    </row>
    <row r="66" spans="1:7">
      <c r="A66" s="11"/>
      <c r="B66" s="75"/>
      <c r="C66" s="35"/>
      <c r="D66" s="36"/>
      <c r="E66" s="36"/>
      <c r="F66" s="33"/>
      <c r="G66" s="33"/>
    </row>
    <row r="67" spans="1:7">
      <c r="A67" s="11"/>
      <c r="B67" s="75"/>
      <c r="C67" s="35"/>
      <c r="D67" s="36"/>
      <c r="E67" s="36"/>
      <c r="F67" s="33"/>
      <c r="G67" s="33"/>
    </row>
    <row r="68" spans="1:7">
      <c r="A68" s="11"/>
      <c r="B68" s="75"/>
      <c r="C68" s="35"/>
      <c r="D68" s="36"/>
      <c r="E68" s="36"/>
      <c r="F68" s="33"/>
      <c r="G68" s="33"/>
    </row>
    <row r="69" spans="1:7">
      <c r="A69" s="11"/>
      <c r="B69" s="75"/>
      <c r="C69" s="35"/>
      <c r="D69" s="36"/>
      <c r="E69" s="36"/>
      <c r="F69" s="33"/>
      <c r="G69" s="33"/>
    </row>
    <row r="70" spans="1:7">
      <c r="A70" s="11"/>
      <c r="B70" s="75"/>
      <c r="C70" s="35"/>
      <c r="D70" s="36"/>
      <c r="E70" s="36"/>
      <c r="F70" s="33"/>
      <c r="G70" s="33"/>
    </row>
    <row r="71" spans="1:7">
      <c r="A71" s="11"/>
      <c r="B71" s="75"/>
      <c r="C71" s="35"/>
      <c r="D71" s="36"/>
      <c r="E71" s="36"/>
      <c r="F71" s="33"/>
      <c r="G71" s="33"/>
    </row>
    <row r="72" spans="1:7">
      <c r="A72" s="11"/>
      <c r="B72" s="75"/>
      <c r="C72" s="35"/>
      <c r="D72" s="36"/>
      <c r="E72" s="36"/>
      <c r="F72" s="33"/>
      <c r="G72" s="33"/>
    </row>
    <row r="73" spans="1:7">
      <c r="A73" s="11"/>
      <c r="B73" s="75"/>
      <c r="C73" s="35"/>
      <c r="D73" s="36"/>
      <c r="E73" s="36"/>
      <c r="F73" s="33"/>
      <c r="G73" s="33"/>
    </row>
    <row r="74" spans="1:7">
      <c r="A74" s="11"/>
      <c r="B74" s="75"/>
      <c r="C74" s="35"/>
      <c r="D74" s="36"/>
      <c r="E74" s="36"/>
      <c r="F74" s="33"/>
      <c r="G74" s="33"/>
    </row>
    <row r="75" spans="1:7">
      <c r="A75" s="11"/>
      <c r="B75" s="75"/>
      <c r="C75" s="35"/>
      <c r="D75" s="36"/>
      <c r="E75" s="36"/>
      <c r="F75" s="33"/>
      <c r="G75" s="33"/>
    </row>
    <row r="76" spans="1:7">
      <c r="A76" s="11"/>
      <c r="B76" s="75"/>
      <c r="C76" s="35"/>
      <c r="D76" s="36"/>
      <c r="E76" s="36"/>
      <c r="F76" s="33"/>
      <c r="G76" s="33"/>
    </row>
    <row r="77" spans="1:7">
      <c r="A77" s="11"/>
      <c r="B77" s="75"/>
      <c r="C77" s="35"/>
      <c r="D77" s="36"/>
      <c r="E77" s="36"/>
      <c r="F77" s="33"/>
      <c r="G77" s="33"/>
    </row>
    <row r="78" spans="1:7">
      <c r="A78" s="11"/>
      <c r="B78" s="75"/>
      <c r="C78" s="35"/>
      <c r="D78" s="36"/>
      <c r="E78" s="36"/>
      <c r="F78" s="33"/>
      <c r="G78" s="33"/>
    </row>
    <row r="79" spans="1:7">
      <c r="A79" s="11"/>
      <c r="B79" s="75"/>
      <c r="C79" s="35"/>
      <c r="D79" s="36"/>
      <c r="E79" s="36"/>
      <c r="F79" s="33"/>
      <c r="G79" s="33"/>
    </row>
    <row r="80" spans="1:7">
      <c r="A80" s="11"/>
      <c r="B80" s="75"/>
      <c r="C80" s="35"/>
      <c r="D80" s="36"/>
      <c r="E80" s="36"/>
      <c r="F80" s="33"/>
      <c r="G80" s="33"/>
    </row>
    <row r="81" spans="1:7">
      <c r="A81" s="11"/>
      <c r="B81" s="75"/>
      <c r="C81" s="11"/>
      <c r="D81" s="31"/>
      <c r="E81" s="32"/>
      <c r="F81" s="33"/>
      <c r="G81" s="33"/>
    </row>
    <row r="82" spans="1:7">
      <c r="A82" s="11"/>
      <c r="B82" s="75"/>
      <c r="C82" s="11"/>
      <c r="D82" s="31"/>
      <c r="E82" s="32"/>
      <c r="F82" s="33"/>
      <c r="G82" s="33"/>
    </row>
    <row r="83" spans="1:7">
      <c r="A83" s="12"/>
      <c r="B83" s="76"/>
      <c r="C83" s="2"/>
      <c r="D83" s="37"/>
      <c r="E83" s="38"/>
      <c r="F83" s="39"/>
      <c r="G83" s="39"/>
    </row>
    <row r="84" spans="1:7">
      <c r="A84" s="12"/>
      <c r="B84" s="71"/>
      <c r="C84" s="2"/>
      <c r="D84" s="19"/>
      <c r="E84" s="20"/>
      <c r="F84" s="21"/>
      <c r="G84" s="40"/>
    </row>
    <row r="85" spans="1:7">
      <c r="A85" s="12"/>
      <c r="B85" s="76"/>
      <c r="C85" s="2"/>
      <c r="D85" s="37"/>
      <c r="E85" s="38"/>
      <c r="F85" s="39"/>
      <c r="G85" s="39"/>
    </row>
  </sheetData>
  <dataConsolidate topLabels="1"/>
  <printOptions horizontalCentered="1"/>
  <pageMargins left="0.31496062992125984" right="0.11811023622047245" top="0.31496062992125984" bottom="0.31496062992125984" header="0" footer="0"/>
  <pageSetup paperSize="9" scale="89" firstPageNumber="10" orientation="portrait" useFirstPageNumber="1" r:id="rId1"/>
  <headerFooter alignWithMargins="0">
    <oddHeader>&amp;LJW14471: RENOVATIONS AT NORTHERN WORKS LABORATORY AND FLOW LABORATORY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0"/>
  <sheetViews>
    <sheetView showGridLines="0" view="pageLayout" zoomScaleNormal="100" zoomScaleSheetLayoutView="100" workbookViewId="0">
      <selection activeCell="C9" sqref="C9"/>
    </sheetView>
  </sheetViews>
  <sheetFormatPr defaultColWidth="9.33203125" defaultRowHeight="13.2"/>
  <cols>
    <col min="1" max="1" width="9" style="7" customWidth="1"/>
    <col min="2" max="2" width="12.5546875" style="77" customWidth="1"/>
    <col min="3" max="3" width="37.5546875" style="7" customWidth="1"/>
    <col min="4" max="4" width="9.88671875" style="22" customWidth="1"/>
    <col min="5" max="5" width="12.33203125" style="22" customWidth="1"/>
    <col min="6" max="6" width="13" style="23" customWidth="1"/>
    <col min="7" max="7" width="12.6640625" style="23" customWidth="1"/>
    <col min="8" max="16384" width="9.33203125" style="4"/>
  </cols>
  <sheetData>
    <row r="1" spans="1:7" ht="4.2" customHeight="1">
      <c r="A1" s="10"/>
    </row>
    <row r="2" spans="1:7" ht="29.1" customHeight="1" thickBot="1">
      <c r="A2" s="286" t="s">
        <v>10</v>
      </c>
      <c r="B2" s="285" t="s">
        <v>1</v>
      </c>
      <c r="C2" s="286" t="s">
        <v>2</v>
      </c>
      <c r="D2" s="286" t="s">
        <v>3</v>
      </c>
      <c r="E2" s="285" t="s">
        <v>4</v>
      </c>
      <c r="F2" s="287" t="s">
        <v>399</v>
      </c>
      <c r="G2" s="287" t="s">
        <v>400</v>
      </c>
    </row>
    <row r="3" spans="1:7" ht="13.5" customHeight="1" thickTop="1">
      <c r="A3" s="279"/>
      <c r="B3" s="278"/>
      <c r="C3" s="279"/>
      <c r="D3" s="279"/>
      <c r="E3" s="278"/>
      <c r="F3" s="280"/>
      <c r="G3" s="303"/>
    </row>
    <row r="4" spans="1:7" s="265" customFormat="1">
      <c r="A4" s="300">
        <v>5</v>
      </c>
      <c r="B4" s="236" t="s">
        <v>1072</v>
      </c>
      <c r="C4" s="26" t="s">
        <v>557</v>
      </c>
      <c r="D4" s="24"/>
      <c r="E4" s="24"/>
      <c r="F4" s="25"/>
      <c r="G4" s="281"/>
    </row>
    <row r="5" spans="1:7" s="265" customFormat="1">
      <c r="A5" s="300"/>
      <c r="B5" s="236"/>
      <c r="C5" s="277"/>
      <c r="D5" s="24"/>
      <c r="E5" s="467"/>
      <c r="F5" s="25"/>
      <c r="G5" s="281"/>
    </row>
    <row r="6" spans="1:7" s="265" customFormat="1">
      <c r="A6" s="300"/>
      <c r="B6" s="236"/>
      <c r="C6" s="388" t="s">
        <v>1076</v>
      </c>
      <c r="D6" s="24"/>
      <c r="E6" s="467"/>
      <c r="F6" s="25"/>
      <c r="G6" s="281"/>
    </row>
    <row r="7" spans="1:7" s="265" customFormat="1">
      <c r="A7" s="300"/>
      <c r="B7" s="236"/>
      <c r="C7" s="277"/>
      <c r="D7" s="276"/>
      <c r="E7" s="475"/>
      <c r="F7" s="25"/>
      <c r="G7" s="281"/>
    </row>
    <row r="8" spans="1:7" s="240" customFormat="1">
      <c r="A8" s="367" t="s">
        <v>585</v>
      </c>
      <c r="B8" s="368"/>
      <c r="C8" s="388" t="s">
        <v>563</v>
      </c>
      <c r="D8" s="212"/>
      <c r="E8" s="476"/>
      <c r="F8" s="374"/>
      <c r="G8" s="477"/>
    </row>
    <row r="9" spans="1:7" s="240" customFormat="1">
      <c r="A9" s="367"/>
      <c r="B9" s="368"/>
      <c r="C9" s="372"/>
      <c r="D9" s="276"/>
      <c r="E9" s="478"/>
      <c r="F9" s="471"/>
      <c r="G9" s="472"/>
    </row>
    <row r="10" spans="1:7" s="240" customFormat="1" ht="26.4">
      <c r="A10" s="367" t="s">
        <v>569</v>
      </c>
      <c r="B10" s="368"/>
      <c r="C10" s="370" t="s">
        <v>1086</v>
      </c>
      <c r="D10" s="276" t="s">
        <v>9</v>
      </c>
      <c r="E10" s="470">
        <v>15</v>
      </c>
      <c r="F10" s="479"/>
      <c r="G10" s="472"/>
    </row>
    <row r="11" spans="1:7" s="240" customFormat="1">
      <c r="A11" s="367"/>
      <c r="B11" s="368"/>
      <c r="C11" s="370"/>
      <c r="D11" s="276"/>
      <c r="E11" s="470"/>
      <c r="F11" s="479"/>
      <c r="G11" s="472"/>
    </row>
    <row r="12" spans="1:7" s="240" customFormat="1">
      <c r="A12" s="367" t="s">
        <v>570</v>
      </c>
      <c r="B12" s="368"/>
      <c r="C12" s="370" t="s">
        <v>559</v>
      </c>
      <c r="D12" s="276" t="s">
        <v>9</v>
      </c>
      <c r="E12" s="470">
        <v>3</v>
      </c>
      <c r="F12" s="479"/>
      <c r="G12" s="472"/>
    </row>
    <row r="13" spans="1:7" s="240" customFormat="1">
      <c r="A13" s="367"/>
      <c r="B13" s="368"/>
      <c r="C13" s="370"/>
      <c r="D13" s="276"/>
      <c r="E13" s="470"/>
      <c r="F13" s="479"/>
      <c r="G13" s="472"/>
    </row>
    <row r="14" spans="1:7" s="240" customFormat="1" ht="15.6">
      <c r="A14" s="367" t="s">
        <v>571</v>
      </c>
      <c r="B14" s="368"/>
      <c r="C14" s="370" t="s">
        <v>560</v>
      </c>
      <c r="D14" s="276" t="s">
        <v>763</v>
      </c>
      <c r="E14" s="470">
        <v>8</v>
      </c>
      <c r="F14" s="479"/>
      <c r="G14" s="472"/>
    </row>
    <row r="15" spans="1:7" s="240" customFormat="1" ht="14.25" customHeight="1">
      <c r="A15" s="367"/>
      <c r="B15" s="368"/>
      <c r="C15" s="370"/>
      <c r="D15" s="276"/>
      <c r="E15" s="470"/>
      <c r="F15" s="479"/>
      <c r="G15" s="472"/>
    </row>
    <row r="16" spans="1:7" s="240" customFormat="1" ht="15.6">
      <c r="A16" s="367" t="s">
        <v>572</v>
      </c>
      <c r="B16" s="368"/>
      <c r="C16" s="265" t="s">
        <v>561</v>
      </c>
      <c r="D16" s="276" t="s">
        <v>763</v>
      </c>
      <c r="E16" s="470">
        <v>23</v>
      </c>
      <c r="F16" s="479"/>
      <c r="G16" s="472"/>
    </row>
    <row r="17" spans="1:7" s="240" customFormat="1">
      <c r="A17" s="367"/>
      <c r="B17" s="368"/>
      <c r="C17" s="265"/>
      <c r="D17" s="276"/>
      <c r="E17" s="470"/>
      <c r="F17" s="479"/>
      <c r="G17" s="472"/>
    </row>
    <row r="18" spans="1:7" s="240" customFormat="1" ht="15.6">
      <c r="A18" s="367" t="s">
        <v>573</v>
      </c>
      <c r="B18" s="368"/>
      <c r="C18" s="265" t="s">
        <v>562</v>
      </c>
      <c r="D18" s="276" t="s">
        <v>763</v>
      </c>
      <c r="E18" s="470">
        <v>3</v>
      </c>
      <c r="F18" s="479"/>
      <c r="G18" s="472"/>
    </row>
    <row r="19" spans="1:7" s="240" customFormat="1">
      <c r="A19" s="367"/>
      <c r="B19" s="368"/>
      <c r="C19" s="265"/>
      <c r="D19" s="276"/>
      <c r="E19" s="470"/>
      <c r="F19" s="479"/>
      <c r="G19" s="472"/>
    </row>
    <row r="20" spans="1:7" s="240" customFormat="1">
      <c r="A20" s="367" t="s">
        <v>574</v>
      </c>
      <c r="B20" s="368"/>
      <c r="C20" s="265" t="s">
        <v>595</v>
      </c>
      <c r="D20" s="276" t="s">
        <v>489</v>
      </c>
      <c r="E20" s="470">
        <v>1</v>
      </c>
      <c r="F20" s="479"/>
      <c r="G20" s="472"/>
    </row>
    <row r="21" spans="1:7" s="240" customFormat="1">
      <c r="A21" s="367"/>
      <c r="B21" s="368"/>
      <c r="C21" s="265"/>
      <c r="D21" s="276"/>
      <c r="E21" s="470"/>
      <c r="F21" s="471"/>
      <c r="G21" s="472"/>
    </row>
    <row r="22" spans="1:7" s="240" customFormat="1">
      <c r="A22" s="301"/>
      <c r="B22" s="69"/>
      <c r="C22" s="480"/>
      <c r="D22" s="276"/>
      <c r="E22" s="481"/>
      <c r="F22" s="482"/>
      <c r="G22" s="483"/>
    </row>
    <row r="23" spans="1:7" s="240" customFormat="1">
      <c r="A23" s="301" t="s">
        <v>586</v>
      </c>
      <c r="B23" s="69"/>
      <c r="C23" s="277" t="s">
        <v>564</v>
      </c>
      <c r="D23" s="276"/>
      <c r="E23" s="481"/>
      <c r="F23" s="482"/>
      <c r="G23" s="483"/>
    </row>
    <row r="24" spans="1:7" s="240" customFormat="1">
      <c r="A24" s="301"/>
      <c r="B24" s="69"/>
      <c r="C24" s="480"/>
      <c r="D24" s="276"/>
      <c r="E24" s="481"/>
      <c r="F24" s="482"/>
      <c r="G24" s="483"/>
    </row>
    <row r="25" spans="1:7" s="240" customFormat="1" ht="15.6">
      <c r="A25" s="367" t="s">
        <v>575</v>
      </c>
      <c r="B25" s="368"/>
      <c r="C25" s="370" t="s">
        <v>565</v>
      </c>
      <c r="D25" s="387" t="s">
        <v>531</v>
      </c>
      <c r="E25" s="470">
        <v>200</v>
      </c>
      <c r="F25" s="479"/>
      <c r="G25" s="472"/>
    </row>
    <row r="26" spans="1:7" s="240" customFormat="1">
      <c r="A26" s="367"/>
      <c r="B26" s="368"/>
      <c r="C26" s="372"/>
      <c r="D26" s="276"/>
      <c r="E26" s="470"/>
      <c r="F26" s="479"/>
      <c r="G26" s="472"/>
    </row>
    <row r="27" spans="1:7" s="240" customFormat="1" ht="39.6">
      <c r="A27" s="367" t="s">
        <v>576</v>
      </c>
      <c r="B27" s="368"/>
      <c r="C27" s="370" t="s">
        <v>1077</v>
      </c>
      <c r="D27" s="276" t="s">
        <v>763</v>
      </c>
      <c r="E27" s="470">
        <v>25</v>
      </c>
      <c r="F27" s="479"/>
      <c r="G27" s="472"/>
    </row>
    <row r="28" spans="1:7" s="240" customFormat="1">
      <c r="A28" s="367"/>
      <c r="B28" s="368"/>
      <c r="C28" s="370"/>
      <c r="D28" s="276"/>
      <c r="E28" s="470"/>
      <c r="F28" s="479"/>
      <c r="G28" s="472"/>
    </row>
    <row r="29" spans="1:7" s="240" customFormat="1" ht="15.6">
      <c r="A29" s="367" t="s">
        <v>577</v>
      </c>
      <c r="B29" s="368"/>
      <c r="C29" s="370" t="s">
        <v>566</v>
      </c>
      <c r="D29" s="387" t="s">
        <v>531</v>
      </c>
      <c r="E29" s="470">
        <v>240</v>
      </c>
      <c r="F29" s="479"/>
      <c r="G29" s="472"/>
    </row>
    <row r="30" spans="1:7" s="240" customFormat="1">
      <c r="A30" s="367"/>
      <c r="B30" s="368"/>
      <c r="C30" s="370"/>
      <c r="D30" s="387"/>
      <c r="E30" s="470"/>
      <c r="F30" s="479"/>
      <c r="G30" s="472"/>
    </row>
    <row r="31" spans="1:7" s="240" customFormat="1" ht="39.6">
      <c r="A31" s="367" t="s">
        <v>578</v>
      </c>
      <c r="B31" s="368"/>
      <c r="C31" s="370" t="s">
        <v>593</v>
      </c>
      <c r="D31" s="387" t="s">
        <v>531</v>
      </c>
      <c r="E31" s="470">
        <v>385</v>
      </c>
      <c r="F31" s="484"/>
      <c r="G31" s="472"/>
    </row>
    <row r="32" spans="1:7" s="240" customFormat="1">
      <c r="A32" s="367"/>
      <c r="B32" s="368"/>
      <c r="C32" s="370"/>
      <c r="D32" s="387"/>
      <c r="E32" s="470"/>
      <c r="F32" s="484"/>
      <c r="G32" s="472"/>
    </row>
    <row r="33" spans="1:7" s="240" customFormat="1" ht="39.6">
      <c r="A33" s="367" t="s">
        <v>579</v>
      </c>
      <c r="B33" s="368"/>
      <c r="C33" s="370" t="s">
        <v>743</v>
      </c>
      <c r="D33" s="387" t="s">
        <v>531</v>
      </c>
      <c r="E33" s="470">
        <v>490</v>
      </c>
      <c r="F33" s="484"/>
      <c r="G33" s="472"/>
    </row>
    <row r="34" spans="1:7" s="240" customFormat="1">
      <c r="A34" s="367"/>
      <c r="B34" s="368"/>
      <c r="C34" s="370"/>
      <c r="D34" s="387"/>
      <c r="E34" s="470"/>
      <c r="F34" s="484"/>
      <c r="G34" s="472"/>
    </row>
    <row r="35" spans="1:7" s="240" customFormat="1" ht="26.4">
      <c r="A35" s="367" t="s">
        <v>580</v>
      </c>
      <c r="B35" s="368"/>
      <c r="C35" s="370" t="s">
        <v>594</v>
      </c>
      <c r="D35" s="387" t="s">
        <v>333</v>
      </c>
      <c r="E35" s="470" t="s">
        <v>333</v>
      </c>
      <c r="F35" s="484">
        <v>10000</v>
      </c>
      <c r="G35" s="472">
        <f>F35</f>
        <v>10000</v>
      </c>
    </row>
    <row r="36" spans="1:7" s="240" customFormat="1">
      <c r="A36" s="367"/>
      <c r="B36" s="368"/>
      <c r="C36" s="372"/>
      <c r="D36" s="276"/>
      <c r="E36" s="470"/>
      <c r="F36" s="479"/>
      <c r="G36" s="472"/>
    </row>
    <row r="37" spans="1:7" s="240" customFormat="1">
      <c r="A37" s="367" t="s">
        <v>581</v>
      </c>
      <c r="B37" s="368"/>
      <c r="C37" s="370" t="s">
        <v>567</v>
      </c>
      <c r="D37" s="387" t="s">
        <v>489</v>
      </c>
      <c r="E37" s="470">
        <v>1</v>
      </c>
      <c r="F37" s="484"/>
      <c r="G37" s="472"/>
    </row>
    <row r="38" spans="1:7" s="240" customFormat="1">
      <c r="A38" s="367"/>
      <c r="B38" s="368"/>
      <c r="C38" s="379"/>
      <c r="D38" s="268"/>
      <c r="E38" s="363"/>
      <c r="F38" s="369"/>
      <c r="G38" s="365"/>
    </row>
    <row r="39" spans="1:7" s="240" customFormat="1">
      <c r="A39" s="367"/>
      <c r="B39" s="368"/>
      <c r="C39" s="379"/>
      <c r="D39" s="268"/>
      <c r="E39" s="363"/>
      <c r="F39" s="369"/>
      <c r="G39" s="365"/>
    </row>
    <row r="40" spans="1:7" s="240" customFormat="1">
      <c r="A40" s="367"/>
      <c r="B40" s="368"/>
      <c r="C40" s="379"/>
      <c r="D40" s="268"/>
      <c r="E40" s="363"/>
      <c r="F40" s="369"/>
      <c r="G40" s="365"/>
    </row>
    <row r="41" spans="1:7" s="240" customFormat="1">
      <c r="A41" s="367"/>
      <c r="B41" s="368"/>
      <c r="C41" s="379"/>
      <c r="D41" s="268"/>
      <c r="E41" s="363"/>
      <c r="F41" s="369"/>
      <c r="G41" s="365"/>
    </row>
    <row r="42" spans="1:7" s="240" customFormat="1">
      <c r="A42" s="367"/>
      <c r="B42" s="368"/>
      <c r="C42" s="379"/>
      <c r="D42" s="268"/>
      <c r="E42" s="371"/>
      <c r="F42" s="369"/>
      <c r="G42" s="365"/>
    </row>
    <row r="43" spans="1:7" s="240" customFormat="1">
      <c r="A43" s="367"/>
      <c r="B43" s="368"/>
      <c r="C43" s="379"/>
      <c r="D43" s="268"/>
      <c r="E43" s="371"/>
      <c r="F43" s="369"/>
      <c r="G43" s="365"/>
    </row>
    <row r="44" spans="1:7" s="240" customFormat="1">
      <c r="A44" s="301"/>
      <c r="B44" s="69"/>
      <c r="C44" s="271"/>
      <c r="D44" s="268"/>
      <c r="E44" s="269"/>
      <c r="F44" s="275"/>
      <c r="G44" s="270"/>
    </row>
    <row r="45" spans="1:7" s="240" customFormat="1">
      <c r="A45" s="301"/>
      <c r="B45" s="69"/>
      <c r="C45" s="271"/>
      <c r="D45" s="268"/>
      <c r="E45" s="269"/>
      <c r="F45" s="275"/>
      <c r="G45" s="270"/>
    </row>
    <row r="46" spans="1:7" s="240" customFormat="1">
      <c r="A46" s="301"/>
      <c r="B46" s="69"/>
      <c r="C46" s="271"/>
      <c r="D46" s="268"/>
      <c r="E46" s="269"/>
      <c r="F46" s="275"/>
      <c r="G46" s="270"/>
    </row>
    <row r="47" spans="1:7" s="240" customFormat="1">
      <c r="A47" s="301"/>
      <c r="B47" s="69"/>
      <c r="C47" s="271"/>
      <c r="D47" s="268"/>
      <c r="E47" s="269"/>
      <c r="F47" s="275"/>
      <c r="G47" s="270"/>
    </row>
    <row r="48" spans="1:7" s="240" customFormat="1">
      <c r="A48" s="301"/>
      <c r="B48" s="69"/>
      <c r="C48" s="271"/>
      <c r="D48" s="268"/>
      <c r="E48" s="269"/>
      <c r="F48" s="275"/>
      <c r="G48" s="270"/>
    </row>
    <row r="49" spans="1:7" s="240" customFormat="1">
      <c r="A49" s="301"/>
      <c r="B49" s="69"/>
      <c r="C49" s="271"/>
      <c r="D49" s="268"/>
      <c r="E49" s="269"/>
      <c r="F49" s="275"/>
      <c r="G49" s="270"/>
    </row>
    <row r="50" spans="1:7" s="240" customFormat="1">
      <c r="A50" s="301"/>
      <c r="B50" s="69"/>
      <c r="C50" s="271"/>
      <c r="D50" s="268"/>
      <c r="E50" s="269"/>
      <c r="F50" s="275"/>
      <c r="G50" s="270"/>
    </row>
    <row r="51" spans="1:7" s="240" customFormat="1">
      <c r="A51" s="301"/>
      <c r="B51" s="69"/>
      <c r="C51" s="271"/>
      <c r="D51" s="268"/>
      <c r="E51" s="269"/>
      <c r="F51" s="275"/>
      <c r="G51" s="270"/>
    </row>
    <row r="52" spans="1:7" s="240" customFormat="1">
      <c r="A52" s="301"/>
      <c r="B52" s="69"/>
      <c r="C52" s="271"/>
      <c r="D52" s="268"/>
      <c r="E52" s="269"/>
      <c r="F52" s="275"/>
      <c r="G52" s="270"/>
    </row>
    <row r="53" spans="1:7" s="240" customFormat="1">
      <c r="A53" s="301"/>
      <c r="B53" s="69"/>
      <c r="C53" s="271"/>
      <c r="D53" s="268"/>
      <c r="E53" s="269"/>
      <c r="F53" s="275"/>
      <c r="G53" s="270"/>
    </row>
    <row r="54" spans="1:7" s="240" customFormat="1">
      <c r="A54" s="301"/>
      <c r="B54" s="69"/>
      <c r="C54" s="271"/>
      <c r="D54" s="268"/>
      <c r="E54" s="269"/>
      <c r="F54" s="275"/>
      <c r="G54" s="270"/>
    </row>
    <row r="55" spans="1:7">
      <c r="A55" s="289"/>
      <c r="B55" s="70"/>
      <c r="C55" s="1"/>
      <c r="D55" s="16"/>
      <c r="E55" s="17"/>
      <c r="F55" s="18"/>
      <c r="G55" s="283"/>
    </row>
    <row r="56" spans="1:7">
      <c r="A56" s="290"/>
      <c r="B56" s="71" t="s">
        <v>537</v>
      </c>
      <c r="C56" s="2"/>
      <c r="D56" s="19"/>
      <c r="E56" s="20"/>
      <c r="F56" s="21" t="s">
        <v>5</v>
      </c>
      <c r="G56" s="284"/>
    </row>
    <row r="57" spans="1:7">
      <c r="A57" s="293"/>
      <c r="B57" s="294"/>
      <c r="C57" s="295"/>
      <c r="D57" s="296"/>
      <c r="E57" s="297"/>
      <c r="F57" s="298"/>
      <c r="G57" s="299"/>
    </row>
    <row r="58" spans="1:7">
      <c r="A58" s="11"/>
      <c r="B58" s="72"/>
      <c r="C58" s="30"/>
      <c r="D58" s="31"/>
      <c r="E58" s="32"/>
      <c r="F58" s="33"/>
      <c r="G58" s="33"/>
    </row>
    <row r="59" spans="1:7">
      <c r="A59" s="11"/>
      <c r="B59" s="72"/>
      <c r="C59" s="11"/>
      <c r="D59" s="31"/>
      <c r="E59" s="32"/>
      <c r="F59" s="34"/>
      <c r="G59" s="33"/>
    </row>
    <row r="60" spans="1:7">
      <c r="A60" s="11"/>
      <c r="B60" s="72"/>
      <c r="C60" s="30"/>
      <c r="D60" s="31"/>
      <c r="E60" s="32"/>
      <c r="F60" s="33"/>
      <c r="G60" s="33"/>
    </row>
    <row r="61" spans="1:7">
      <c r="A61" s="11"/>
      <c r="B61" s="72"/>
      <c r="C61" s="11"/>
      <c r="D61" s="31"/>
      <c r="E61" s="32"/>
      <c r="F61" s="34"/>
      <c r="G61" s="33"/>
    </row>
    <row r="62" spans="1:7">
      <c r="A62" s="11"/>
      <c r="B62" s="72"/>
      <c r="C62" s="30"/>
      <c r="D62" s="31"/>
      <c r="E62" s="32"/>
      <c r="F62" s="33"/>
      <c r="G62" s="33"/>
    </row>
    <row r="63" spans="1:7">
      <c r="A63" s="11"/>
      <c r="B63" s="72"/>
      <c r="C63" s="11"/>
      <c r="D63" s="31"/>
      <c r="E63" s="32"/>
      <c r="F63" s="34"/>
      <c r="G63" s="33"/>
    </row>
    <row r="64" spans="1:7">
      <c r="A64" s="11"/>
      <c r="B64" s="72"/>
      <c r="C64" s="11"/>
      <c r="D64" s="31"/>
      <c r="E64" s="32"/>
      <c r="F64" s="34"/>
      <c r="G64" s="33"/>
    </row>
    <row r="65" spans="1:7">
      <c r="A65" s="11"/>
      <c r="B65" s="73"/>
      <c r="C65" s="11"/>
      <c r="D65" s="31"/>
      <c r="E65" s="32"/>
      <c r="F65" s="33"/>
      <c r="G65" s="33"/>
    </row>
    <row r="66" spans="1:7">
      <c r="A66" s="11"/>
      <c r="B66" s="74"/>
      <c r="C66" s="11"/>
      <c r="D66" s="31"/>
      <c r="E66" s="32"/>
      <c r="F66" s="33"/>
      <c r="G66" s="33"/>
    </row>
    <row r="67" spans="1:7">
      <c r="A67" s="11"/>
      <c r="B67" s="75"/>
      <c r="C67" s="11"/>
      <c r="D67" s="31"/>
      <c r="E67" s="32"/>
      <c r="F67" s="33"/>
      <c r="G67" s="33"/>
    </row>
    <row r="68" spans="1:7">
      <c r="A68" s="11"/>
      <c r="B68" s="72"/>
      <c r="C68" s="11"/>
      <c r="D68" s="31"/>
      <c r="E68" s="32"/>
      <c r="F68" s="33"/>
      <c r="G68" s="33"/>
    </row>
    <row r="69" spans="1:7">
      <c r="A69" s="11"/>
      <c r="B69" s="75"/>
      <c r="C69" s="11"/>
      <c r="D69" s="31"/>
      <c r="E69" s="32"/>
      <c r="F69" s="33"/>
      <c r="G69" s="33"/>
    </row>
    <row r="70" spans="1:7">
      <c r="A70" s="11"/>
      <c r="B70" s="75"/>
      <c r="C70" s="11"/>
      <c r="D70" s="31"/>
      <c r="E70" s="32"/>
      <c r="F70" s="33"/>
      <c r="G70" s="33"/>
    </row>
    <row r="71" spans="1:7">
      <c r="A71" s="11"/>
      <c r="B71" s="75"/>
      <c r="C71" s="35"/>
      <c r="D71" s="36"/>
      <c r="E71" s="36"/>
      <c r="F71" s="33"/>
      <c r="G71" s="33"/>
    </row>
    <row r="72" spans="1:7">
      <c r="A72" s="11"/>
      <c r="B72" s="75"/>
      <c r="C72" s="35"/>
      <c r="D72" s="36"/>
      <c r="E72" s="36"/>
      <c r="F72" s="33"/>
      <c r="G72" s="33"/>
    </row>
    <row r="73" spans="1:7">
      <c r="A73" s="11"/>
      <c r="B73" s="75"/>
      <c r="C73" s="35"/>
      <c r="D73" s="36"/>
      <c r="E73" s="36"/>
      <c r="F73" s="33"/>
      <c r="G73" s="33"/>
    </row>
    <row r="74" spans="1:7">
      <c r="A74" s="11"/>
      <c r="B74" s="75"/>
      <c r="C74" s="35"/>
      <c r="D74" s="36"/>
      <c r="E74" s="36"/>
      <c r="F74" s="33"/>
      <c r="G74" s="33"/>
    </row>
    <row r="75" spans="1:7">
      <c r="A75" s="11"/>
      <c r="B75" s="75"/>
      <c r="C75" s="35"/>
      <c r="D75" s="36"/>
      <c r="E75" s="36"/>
      <c r="F75" s="33"/>
      <c r="G75" s="33"/>
    </row>
    <row r="76" spans="1:7">
      <c r="A76" s="11"/>
      <c r="B76" s="75"/>
      <c r="C76" s="35"/>
      <c r="D76" s="36"/>
      <c r="E76" s="36"/>
      <c r="F76" s="33"/>
      <c r="G76" s="33"/>
    </row>
    <row r="77" spans="1:7">
      <c r="A77" s="11"/>
      <c r="B77" s="75"/>
      <c r="C77" s="35"/>
      <c r="D77" s="36"/>
      <c r="E77" s="36"/>
      <c r="F77" s="33"/>
      <c r="G77" s="33"/>
    </row>
    <row r="78" spans="1:7">
      <c r="A78" s="11"/>
      <c r="B78" s="75"/>
      <c r="C78" s="35"/>
      <c r="D78" s="36"/>
      <c r="E78" s="36"/>
      <c r="F78" s="33"/>
      <c r="G78" s="33"/>
    </row>
    <row r="79" spans="1:7">
      <c r="A79" s="11"/>
      <c r="B79" s="75"/>
      <c r="C79" s="35"/>
      <c r="D79" s="36"/>
      <c r="E79" s="36"/>
      <c r="F79" s="33"/>
      <c r="G79" s="33"/>
    </row>
    <row r="80" spans="1:7">
      <c r="A80" s="11"/>
      <c r="B80" s="75"/>
      <c r="C80" s="35"/>
      <c r="D80" s="36"/>
      <c r="E80" s="36"/>
      <c r="F80" s="33"/>
      <c r="G80" s="33"/>
    </row>
    <row r="81" spans="1:7">
      <c r="A81" s="11"/>
      <c r="B81" s="75"/>
      <c r="C81" s="35"/>
      <c r="D81" s="36"/>
      <c r="E81" s="36"/>
      <c r="F81" s="33"/>
      <c r="G81" s="33"/>
    </row>
    <row r="82" spans="1:7">
      <c r="A82" s="11"/>
      <c r="B82" s="75"/>
      <c r="C82" s="35"/>
      <c r="D82" s="36"/>
      <c r="E82" s="36"/>
      <c r="F82" s="33"/>
      <c r="G82" s="33"/>
    </row>
    <row r="83" spans="1:7">
      <c r="A83" s="11"/>
      <c r="B83" s="75"/>
      <c r="C83" s="35"/>
      <c r="D83" s="36"/>
      <c r="E83" s="36"/>
      <c r="F83" s="33"/>
      <c r="G83" s="33"/>
    </row>
    <row r="84" spans="1:7">
      <c r="A84" s="11"/>
      <c r="B84" s="75"/>
      <c r="C84" s="35"/>
      <c r="D84" s="36"/>
      <c r="E84" s="36"/>
      <c r="F84" s="33"/>
      <c r="G84" s="33"/>
    </row>
    <row r="85" spans="1:7">
      <c r="A85" s="11"/>
      <c r="B85" s="75"/>
      <c r="C85" s="35"/>
      <c r="D85" s="36"/>
      <c r="E85" s="36"/>
      <c r="F85" s="33"/>
      <c r="G85" s="33"/>
    </row>
    <row r="86" spans="1:7">
      <c r="A86" s="11"/>
      <c r="B86" s="75"/>
      <c r="C86" s="11"/>
      <c r="D86" s="31"/>
      <c r="E86" s="32"/>
      <c r="F86" s="33"/>
      <c r="G86" s="33"/>
    </row>
    <row r="87" spans="1:7">
      <c r="A87" s="11"/>
      <c r="B87" s="75"/>
      <c r="C87" s="11"/>
      <c r="D87" s="31"/>
      <c r="E87" s="32"/>
      <c r="F87" s="33"/>
      <c r="G87" s="33"/>
    </row>
    <row r="88" spans="1:7">
      <c r="A88" s="12"/>
      <c r="B88" s="76"/>
      <c r="C88" s="2"/>
      <c r="D88" s="37"/>
      <c r="E88" s="38"/>
      <c r="F88" s="39"/>
      <c r="G88" s="39"/>
    </row>
    <row r="89" spans="1:7">
      <c r="A89" s="12"/>
      <c r="B89" s="71"/>
      <c r="C89" s="2"/>
      <c r="D89" s="19"/>
      <c r="E89" s="20"/>
      <c r="F89" s="21"/>
      <c r="G89" s="40"/>
    </row>
    <row r="90" spans="1:7">
      <c r="A90" s="12"/>
      <c r="B90" s="76"/>
      <c r="C90" s="2"/>
      <c r="D90" s="37"/>
      <c r="E90" s="38"/>
      <c r="F90" s="39"/>
      <c r="G90" s="39"/>
    </row>
  </sheetData>
  <dataConsolidate topLabels="1"/>
  <printOptions horizontalCentered="1"/>
  <pageMargins left="0.31496062992125984" right="0.11811023622047245" top="0.31496062992125984" bottom="0.31496062992125984" header="0" footer="0"/>
  <pageSetup paperSize="9" scale="88" firstPageNumber="10" orientation="portrait" useFirstPageNumber="1" r:id="rId1"/>
  <headerFooter alignWithMargins="0">
    <oddHeader>&amp;LJW14471: RENOVATIONS AT NORTHERN WORKS LABORATORY AND FLOW LABORATORY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1"/>
  <sheetViews>
    <sheetView showGridLines="0" view="pageLayout" zoomScaleNormal="100" zoomScaleSheetLayoutView="100" workbookViewId="0">
      <selection activeCell="B9" sqref="B9"/>
    </sheetView>
  </sheetViews>
  <sheetFormatPr defaultColWidth="9.33203125" defaultRowHeight="13.2"/>
  <cols>
    <col min="1" max="1" width="9" style="7" customWidth="1"/>
    <col min="2" max="2" width="12.5546875" style="77" customWidth="1"/>
    <col min="3" max="3" width="37" style="7" customWidth="1"/>
    <col min="4" max="4" width="7.5546875" style="22" customWidth="1"/>
    <col min="5" max="5" width="12.33203125" style="22" customWidth="1"/>
    <col min="6" max="6" width="13" style="23" customWidth="1"/>
    <col min="7" max="7" width="12.6640625" style="23" customWidth="1"/>
    <col min="8" max="16384" width="9.33203125" style="4"/>
  </cols>
  <sheetData>
    <row r="1" spans="1:7" ht="4.2" customHeight="1">
      <c r="A1" s="10"/>
    </row>
    <row r="2" spans="1:7" ht="29.1" customHeight="1" thickBot="1">
      <c r="A2" s="286" t="s">
        <v>10</v>
      </c>
      <c r="B2" s="285" t="s">
        <v>1</v>
      </c>
      <c r="C2" s="286" t="s">
        <v>2</v>
      </c>
      <c r="D2" s="286" t="s">
        <v>3</v>
      </c>
      <c r="E2" s="285" t="s">
        <v>4</v>
      </c>
      <c r="F2" s="287" t="s">
        <v>399</v>
      </c>
      <c r="G2" s="287" t="s">
        <v>400</v>
      </c>
    </row>
    <row r="3" spans="1:7" s="240" customFormat="1" ht="13.8" thickTop="1">
      <c r="A3" s="3"/>
      <c r="B3" s="14"/>
      <c r="C3" s="3"/>
      <c r="D3" s="3"/>
      <c r="E3" s="14"/>
      <c r="F3" s="15"/>
      <c r="G3" s="292"/>
    </row>
    <row r="4" spans="1:7" s="265" customFormat="1">
      <c r="A4" s="380">
        <v>6</v>
      </c>
      <c r="B4" s="236" t="s">
        <v>1072</v>
      </c>
      <c r="C4" s="382" t="s">
        <v>568</v>
      </c>
      <c r="D4" s="380"/>
      <c r="E4" s="380"/>
      <c r="F4" s="485"/>
      <c r="G4" s="383"/>
    </row>
    <row r="5" spans="1:7" s="265" customFormat="1">
      <c r="A5" s="380"/>
      <c r="B5" s="381"/>
      <c r="C5" s="382"/>
      <c r="D5" s="380"/>
      <c r="E5" s="380"/>
      <c r="F5" s="485"/>
      <c r="G5" s="383"/>
    </row>
    <row r="6" spans="1:7" s="265" customFormat="1">
      <c r="A6" s="380"/>
      <c r="B6" s="381"/>
      <c r="C6" s="388" t="s">
        <v>1076</v>
      </c>
      <c r="D6" s="380"/>
      <c r="E6" s="380"/>
      <c r="F6" s="485"/>
      <c r="G6" s="383"/>
    </row>
    <row r="7" spans="1:7" s="265" customFormat="1">
      <c r="A7" s="380"/>
      <c r="B7" s="381"/>
      <c r="C7" s="382"/>
      <c r="D7" s="380"/>
      <c r="E7" s="380"/>
      <c r="F7" s="485"/>
      <c r="G7" s="486"/>
    </row>
    <row r="8" spans="1:7" s="240" customFormat="1" ht="26.4">
      <c r="A8" s="487" t="s">
        <v>589</v>
      </c>
      <c r="B8" s="488"/>
      <c r="C8" s="370" t="s">
        <v>587</v>
      </c>
      <c r="D8" s="276" t="s">
        <v>9</v>
      </c>
      <c r="E8" s="470">
        <v>60</v>
      </c>
      <c r="F8" s="479"/>
      <c r="G8" s="472"/>
    </row>
    <row r="9" spans="1:7" s="240" customFormat="1">
      <c r="A9" s="212"/>
      <c r="B9" s="375"/>
      <c r="C9" s="370"/>
      <c r="D9" s="276"/>
      <c r="E9" s="470"/>
      <c r="F9" s="479"/>
      <c r="G9" s="472"/>
    </row>
    <row r="10" spans="1:7" s="240" customFormat="1" ht="39.6" customHeight="1">
      <c r="A10" s="487" t="s">
        <v>590</v>
      </c>
      <c r="B10" s="488"/>
      <c r="C10" s="370" t="s">
        <v>588</v>
      </c>
      <c r="D10" s="276" t="s">
        <v>9</v>
      </c>
      <c r="E10" s="470">
        <v>50</v>
      </c>
      <c r="F10" s="479"/>
      <c r="G10" s="472"/>
    </row>
    <row r="11" spans="1:7" s="240" customFormat="1">
      <c r="A11" s="212"/>
      <c r="B11" s="375"/>
      <c r="C11" s="370"/>
      <c r="D11" s="276"/>
      <c r="E11" s="470"/>
      <c r="F11" s="479"/>
      <c r="G11" s="472"/>
    </row>
    <row r="12" spans="1:7" s="240" customFormat="1" ht="40.950000000000003" customHeight="1">
      <c r="A12" s="212" t="s">
        <v>591</v>
      </c>
      <c r="B12" s="375"/>
      <c r="C12" s="370" t="s">
        <v>592</v>
      </c>
      <c r="D12" s="276" t="s">
        <v>489</v>
      </c>
      <c r="E12" s="470">
        <v>1</v>
      </c>
      <c r="F12" s="479"/>
      <c r="G12" s="472"/>
    </row>
    <row r="13" spans="1:7" s="240" customFormat="1">
      <c r="A13" s="212"/>
      <c r="B13" s="375"/>
      <c r="C13" s="353"/>
      <c r="D13" s="231"/>
      <c r="E13" s="384"/>
      <c r="F13" s="385"/>
      <c r="G13" s="386"/>
    </row>
    <row r="14" spans="1:7" s="240" customFormat="1">
      <c r="A14" s="13"/>
      <c r="B14" s="328"/>
      <c r="C14" s="337"/>
      <c r="D14" s="327"/>
      <c r="E14" s="333"/>
      <c r="F14" s="343"/>
      <c r="G14" s="348"/>
    </row>
    <row r="15" spans="1:7" s="240" customFormat="1">
      <c r="A15" s="258"/>
      <c r="B15" s="328"/>
      <c r="C15" s="337"/>
      <c r="D15" s="327"/>
      <c r="E15" s="333"/>
      <c r="F15" s="343"/>
      <c r="G15" s="348"/>
    </row>
    <row r="16" spans="1:7" s="240" customFormat="1">
      <c r="A16" s="258"/>
      <c r="B16" s="328"/>
      <c r="C16" s="338"/>
      <c r="D16" s="276"/>
      <c r="E16" s="334"/>
      <c r="F16" s="344"/>
      <c r="G16" s="349"/>
    </row>
    <row r="17" spans="1:7" s="240" customFormat="1">
      <c r="A17" s="258"/>
      <c r="B17" s="328"/>
      <c r="C17" s="337"/>
      <c r="D17" s="327"/>
      <c r="E17" s="333"/>
      <c r="F17" s="343"/>
      <c r="G17" s="348"/>
    </row>
    <row r="18" spans="1:7" s="240" customFormat="1">
      <c r="A18" s="258"/>
      <c r="B18" s="328"/>
      <c r="C18" s="337"/>
      <c r="D18" s="327"/>
      <c r="E18" s="333"/>
      <c r="F18" s="343"/>
      <c r="G18" s="348"/>
    </row>
    <row r="19" spans="1:7" s="240" customFormat="1">
      <c r="A19" s="258"/>
      <c r="B19" s="328"/>
      <c r="C19" s="337"/>
      <c r="D19" s="327"/>
      <c r="E19" s="333"/>
      <c r="F19" s="343"/>
      <c r="G19" s="348"/>
    </row>
    <row r="20" spans="1:7" s="240" customFormat="1">
      <c r="A20" s="258"/>
      <c r="B20" s="328"/>
      <c r="C20" s="337"/>
      <c r="D20" s="327"/>
      <c r="E20" s="333"/>
      <c r="F20" s="343"/>
      <c r="G20" s="348"/>
    </row>
    <row r="21" spans="1:7" s="240" customFormat="1" ht="12.75" customHeight="1">
      <c r="A21" s="258"/>
      <c r="B21" s="328"/>
      <c r="C21" s="337"/>
      <c r="D21" s="327"/>
      <c r="E21" s="333"/>
      <c r="F21" s="343"/>
      <c r="G21" s="348"/>
    </row>
    <row r="22" spans="1:7" s="240" customFormat="1">
      <c r="A22" s="258"/>
      <c r="B22" s="328"/>
      <c r="C22" s="338"/>
      <c r="D22" s="276"/>
      <c r="E22" s="291"/>
      <c r="F22" s="344"/>
      <c r="G22" s="348"/>
    </row>
    <row r="23" spans="1:7" s="240" customFormat="1">
      <c r="A23" s="258"/>
      <c r="B23" s="328"/>
      <c r="C23" s="338"/>
      <c r="D23" s="276"/>
      <c r="E23" s="291"/>
      <c r="F23" s="344"/>
      <c r="G23" s="349"/>
    </row>
    <row r="24" spans="1:7" s="240" customFormat="1" ht="12.75" customHeight="1">
      <c r="A24" s="258"/>
      <c r="B24" s="328"/>
      <c r="C24" s="337"/>
      <c r="D24" s="327"/>
      <c r="E24" s="333"/>
      <c r="F24" s="343"/>
      <c r="G24" s="348"/>
    </row>
    <row r="25" spans="1:7" s="240" customFormat="1">
      <c r="A25" s="258"/>
      <c r="B25" s="328"/>
      <c r="C25" s="337"/>
      <c r="D25" s="327"/>
      <c r="E25" s="335"/>
      <c r="F25" s="343"/>
      <c r="G25" s="348"/>
    </row>
    <row r="26" spans="1:7" s="240" customFormat="1">
      <c r="A26" s="258"/>
      <c r="B26" s="328"/>
      <c r="C26" s="337"/>
      <c r="D26" s="327"/>
      <c r="E26" s="333"/>
      <c r="F26" s="343"/>
      <c r="G26" s="348"/>
    </row>
    <row r="27" spans="1:7" s="240" customFormat="1">
      <c r="A27" s="258"/>
      <c r="B27" s="328"/>
      <c r="C27" s="337"/>
      <c r="D27" s="327"/>
      <c r="E27" s="335"/>
      <c r="F27" s="343"/>
      <c r="G27" s="348"/>
    </row>
    <row r="28" spans="1:7" s="240" customFormat="1">
      <c r="A28" s="258"/>
      <c r="B28" s="328"/>
      <c r="C28" s="339"/>
      <c r="D28" s="341"/>
      <c r="E28" s="332"/>
      <c r="F28" s="345"/>
      <c r="G28" s="350"/>
    </row>
    <row r="29" spans="1:7" s="240" customFormat="1">
      <c r="A29" s="258"/>
      <c r="B29" s="328"/>
      <c r="C29" s="339"/>
      <c r="D29" s="341"/>
      <c r="E29" s="332"/>
      <c r="F29" s="345"/>
      <c r="G29" s="350"/>
    </row>
    <row r="30" spans="1:7" s="240" customFormat="1">
      <c r="A30" s="6"/>
      <c r="B30" s="329"/>
      <c r="C30" s="337"/>
      <c r="D30" s="327"/>
      <c r="E30" s="333"/>
      <c r="F30" s="343"/>
      <c r="G30" s="348"/>
    </row>
    <row r="31" spans="1:7" s="240" customFormat="1">
      <c r="A31" s="6"/>
      <c r="B31" s="329"/>
      <c r="C31" s="337"/>
      <c r="D31" s="327"/>
      <c r="E31" s="335"/>
      <c r="F31" s="343"/>
      <c r="G31" s="348"/>
    </row>
    <row r="32" spans="1:7" s="240" customFormat="1">
      <c r="A32" s="258"/>
      <c r="B32" s="328"/>
      <c r="C32" s="337"/>
      <c r="D32" s="327"/>
      <c r="E32" s="333"/>
      <c r="F32" s="343"/>
      <c r="G32" s="348"/>
    </row>
    <row r="33" spans="1:7" s="240" customFormat="1">
      <c r="A33" s="258"/>
      <c r="B33" s="328"/>
      <c r="C33" s="337"/>
      <c r="D33" s="327"/>
      <c r="E33" s="333"/>
      <c r="F33" s="343"/>
      <c r="G33" s="348"/>
    </row>
    <row r="34" spans="1:7">
      <c r="A34" s="258"/>
      <c r="B34" s="328"/>
      <c r="C34" s="340"/>
      <c r="D34" s="276"/>
      <c r="E34" s="334"/>
      <c r="F34" s="344"/>
      <c r="G34" s="348"/>
    </row>
    <row r="35" spans="1:7">
      <c r="A35" s="258"/>
      <c r="B35" s="328"/>
      <c r="C35" s="340"/>
      <c r="D35" s="276"/>
      <c r="E35" s="334"/>
      <c r="F35" s="344"/>
      <c r="G35" s="349"/>
    </row>
    <row r="36" spans="1:7">
      <c r="A36" s="258"/>
      <c r="B36" s="328"/>
      <c r="C36" s="340"/>
      <c r="D36" s="276"/>
      <c r="E36" s="334"/>
      <c r="F36" s="344"/>
      <c r="G36" s="348"/>
    </row>
    <row r="37" spans="1:7">
      <c r="A37" s="258"/>
      <c r="B37" s="328"/>
      <c r="C37" s="340"/>
      <c r="D37" s="276"/>
      <c r="E37" s="334"/>
      <c r="F37" s="344"/>
      <c r="G37" s="349"/>
    </row>
    <row r="38" spans="1:7">
      <c r="A38" s="258"/>
      <c r="B38" s="328"/>
      <c r="C38" s="337"/>
      <c r="D38" s="327"/>
      <c r="E38" s="333"/>
      <c r="F38" s="343"/>
      <c r="G38" s="348"/>
    </row>
    <row r="39" spans="1:7">
      <c r="A39" s="258"/>
      <c r="B39" s="328"/>
      <c r="C39" s="337"/>
      <c r="D39" s="341"/>
      <c r="E39" s="332"/>
      <c r="F39" s="342"/>
      <c r="G39" s="347"/>
    </row>
    <row r="40" spans="1:7" s="240" customFormat="1">
      <c r="A40" s="27"/>
      <c r="B40" s="272"/>
      <c r="C40" s="340"/>
      <c r="D40" s="276"/>
      <c r="E40" s="291"/>
      <c r="F40" s="344"/>
      <c r="G40" s="349"/>
    </row>
    <row r="41" spans="1:7" s="240" customFormat="1">
      <c r="A41" s="6"/>
      <c r="B41" s="330"/>
      <c r="C41" s="336"/>
      <c r="D41" s="341"/>
      <c r="E41" s="332"/>
      <c r="F41" s="342"/>
      <c r="G41" s="347"/>
    </row>
    <row r="42" spans="1:7" s="240" customFormat="1">
      <c r="A42" s="6"/>
      <c r="B42" s="330"/>
      <c r="C42" s="339"/>
      <c r="D42" s="341"/>
      <c r="E42" s="332"/>
      <c r="F42" s="346"/>
      <c r="G42" s="349"/>
    </row>
    <row r="43" spans="1:7" s="240" customFormat="1">
      <c r="A43" s="6"/>
      <c r="B43" s="331"/>
      <c r="C43" s="339"/>
      <c r="D43" s="341"/>
      <c r="E43" s="332"/>
      <c r="F43" s="346"/>
      <c r="G43" s="347"/>
    </row>
    <row r="44" spans="1:7" s="240" customFormat="1">
      <c r="A44" s="6"/>
      <c r="B44" s="331"/>
      <c r="C44" s="338"/>
      <c r="D44" s="341"/>
      <c r="E44" s="332"/>
      <c r="F44" s="346"/>
      <c r="G44" s="349"/>
    </row>
    <row r="45" spans="1:7" s="240" customFormat="1">
      <c r="A45" s="6"/>
      <c r="B45" s="331"/>
      <c r="C45" s="338"/>
      <c r="D45" s="341"/>
      <c r="E45" s="332"/>
      <c r="F45" s="346"/>
      <c r="G45" s="351"/>
    </row>
    <row r="46" spans="1:7">
      <c r="A46" s="289"/>
      <c r="B46" s="70"/>
      <c r="C46" s="1"/>
      <c r="D46" s="16"/>
      <c r="E46" s="17"/>
      <c r="F46" s="18"/>
      <c r="G46" s="283"/>
    </row>
    <row r="47" spans="1:7">
      <c r="A47" s="290"/>
      <c r="B47" s="71" t="s">
        <v>538</v>
      </c>
      <c r="C47" s="2"/>
      <c r="D47" s="19"/>
      <c r="E47" s="20"/>
      <c r="F47" s="21" t="s">
        <v>5</v>
      </c>
      <c r="G47" s="284"/>
    </row>
    <row r="48" spans="1:7">
      <c r="A48" s="293"/>
      <c r="B48" s="294"/>
      <c r="C48" s="295"/>
      <c r="D48" s="296"/>
      <c r="E48" s="297"/>
      <c r="F48" s="298"/>
      <c r="G48" s="299"/>
    </row>
    <row r="49" spans="1:7">
      <c r="A49" s="11"/>
      <c r="B49" s="72"/>
      <c r="C49" s="30"/>
      <c r="D49" s="31"/>
      <c r="E49" s="32"/>
      <c r="F49" s="33"/>
      <c r="G49" s="33"/>
    </row>
    <row r="50" spans="1:7">
      <c r="A50" s="11"/>
      <c r="B50" s="72"/>
      <c r="C50" s="11"/>
      <c r="D50" s="31"/>
      <c r="E50" s="32"/>
      <c r="F50" s="34"/>
      <c r="G50" s="33"/>
    </row>
    <row r="51" spans="1:7">
      <c r="A51" s="11"/>
      <c r="B51" s="72"/>
      <c r="C51" s="30"/>
      <c r="D51" s="31"/>
      <c r="E51" s="32"/>
      <c r="F51" s="33"/>
      <c r="G51" s="33"/>
    </row>
    <row r="52" spans="1:7">
      <c r="A52" s="11"/>
      <c r="B52" s="72"/>
      <c r="C52" s="11"/>
      <c r="D52" s="31"/>
      <c r="E52" s="32"/>
      <c r="F52" s="34"/>
      <c r="G52" s="33"/>
    </row>
    <row r="53" spans="1:7">
      <c r="A53" s="11"/>
      <c r="B53" s="72"/>
      <c r="C53" s="30"/>
      <c r="D53" s="31"/>
      <c r="E53" s="32"/>
      <c r="F53" s="33"/>
      <c r="G53" s="33"/>
    </row>
    <row r="54" spans="1:7">
      <c r="A54" s="11"/>
      <c r="B54" s="72"/>
      <c r="C54" s="11"/>
      <c r="D54" s="31"/>
      <c r="E54" s="32"/>
      <c r="F54" s="34"/>
      <c r="G54" s="33"/>
    </row>
    <row r="55" spans="1:7">
      <c r="A55" s="11"/>
      <c r="B55" s="72"/>
      <c r="C55" s="11"/>
      <c r="D55" s="31"/>
      <c r="E55" s="32"/>
      <c r="F55" s="34"/>
      <c r="G55" s="33"/>
    </row>
    <row r="56" spans="1:7">
      <c r="A56" s="11"/>
      <c r="B56" s="73"/>
      <c r="C56" s="11"/>
      <c r="D56" s="31"/>
      <c r="E56" s="32"/>
      <c r="F56" s="33"/>
      <c r="G56" s="33"/>
    </row>
    <row r="57" spans="1:7">
      <c r="A57" s="11"/>
      <c r="B57" s="74"/>
      <c r="C57" s="11"/>
      <c r="D57" s="31"/>
      <c r="E57" s="32"/>
      <c r="F57" s="33"/>
      <c r="G57" s="33"/>
    </row>
    <row r="58" spans="1:7">
      <c r="A58" s="11"/>
      <c r="B58" s="75"/>
      <c r="C58" s="11"/>
      <c r="D58" s="31"/>
      <c r="E58" s="32"/>
      <c r="F58" s="33"/>
      <c r="G58" s="33"/>
    </row>
    <row r="59" spans="1:7">
      <c r="A59" s="11"/>
      <c r="B59" s="72"/>
      <c r="C59" s="11"/>
      <c r="D59" s="31"/>
      <c r="E59" s="32"/>
      <c r="F59" s="33"/>
      <c r="G59" s="33"/>
    </row>
    <row r="60" spans="1:7">
      <c r="A60" s="11"/>
      <c r="B60" s="75"/>
      <c r="C60" s="11"/>
      <c r="D60" s="31"/>
      <c r="E60" s="32"/>
      <c r="F60" s="33"/>
      <c r="G60" s="33"/>
    </row>
    <row r="61" spans="1:7">
      <c r="A61" s="11"/>
      <c r="B61" s="75"/>
      <c r="C61" s="11"/>
      <c r="D61" s="31"/>
      <c r="E61" s="32"/>
      <c r="F61" s="33"/>
      <c r="G61" s="33"/>
    </row>
    <row r="62" spans="1:7">
      <c r="A62" s="11"/>
      <c r="B62" s="75"/>
      <c r="C62" s="35"/>
      <c r="D62" s="36"/>
      <c r="E62" s="36"/>
      <c r="F62" s="33"/>
      <c r="G62" s="33"/>
    </row>
    <row r="63" spans="1:7">
      <c r="A63" s="11"/>
      <c r="B63" s="75"/>
      <c r="C63" s="35"/>
      <c r="D63" s="36"/>
      <c r="E63" s="36"/>
      <c r="F63" s="33"/>
      <c r="G63" s="33"/>
    </row>
    <row r="64" spans="1:7">
      <c r="A64" s="11"/>
      <c r="B64" s="75"/>
      <c r="C64" s="35"/>
      <c r="D64" s="36"/>
      <c r="E64" s="36"/>
      <c r="F64" s="33"/>
      <c r="G64" s="33"/>
    </row>
    <row r="65" spans="1:7">
      <c r="A65" s="11"/>
      <c r="B65" s="75"/>
      <c r="C65" s="35"/>
      <c r="D65" s="36"/>
      <c r="E65" s="36"/>
      <c r="F65" s="33"/>
      <c r="G65" s="33"/>
    </row>
    <row r="66" spans="1:7">
      <c r="A66" s="11"/>
      <c r="B66" s="75"/>
      <c r="C66" s="35"/>
      <c r="D66" s="36"/>
      <c r="E66" s="36"/>
      <c r="F66" s="33"/>
      <c r="G66" s="33"/>
    </row>
    <row r="67" spans="1:7">
      <c r="A67" s="11"/>
      <c r="B67" s="75"/>
      <c r="C67" s="35"/>
      <c r="D67" s="36"/>
      <c r="E67" s="36"/>
      <c r="F67" s="33"/>
      <c r="G67" s="33"/>
    </row>
    <row r="68" spans="1:7">
      <c r="A68" s="11"/>
      <c r="B68" s="75"/>
      <c r="C68" s="35"/>
      <c r="D68" s="36"/>
      <c r="E68" s="36"/>
      <c r="F68" s="33"/>
      <c r="G68" s="33"/>
    </row>
    <row r="69" spans="1:7">
      <c r="A69" s="11"/>
      <c r="B69" s="75"/>
      <c r="C69" s="35"/>
      <c r="D69" s="36"/>
      <c r="E69" s="36"/>
      <c r="F69" s="33"/>
      <c r="G69" s="33"/>
    </row>
    <row r="70" spans="1:7">
      <c r="A70" s="11"/>
      <c r="B70" s="75"/>
      <c r="C70" s="35"/>
      <c r="D70" s="36"/>
      <c r="E70" s="36"/>
      <c r="F70" s="33"/>
      <c r="G70" s="33"/>
    </row>
    <row r="71" spans="1:7">
      <c r="A71" s="11"/>
      <c r="B71" s="75"/>
      <c r="C71" s="35"/>
      <c r="D71" s="36"/>
      <c r="E71" s="36"/>
      <c r="F71" s="33"/>
      <c r="G71" s="33"/>
    </row>
    <row r="72" spans="1:7">
      <c r="A72" s="11"/>
      <c r="B72" s="75"/>
      <c r="C72" s="35"/>
      <c r="D72" s="36"/>
      <c r="E72" s="36"/>
      <c r="F72" s="33"/>
      <c r="G72" s="33"/>
    </row>
    <row r="73" spans="1:7">
      <c r="A73" s="11"/>
      <c r="B73" s="75"/>
      <c r="C73" s="35"/>
      <c r="D73" s="36"/>
      <c r="E73" s="36"/>
      <c r="F73" s="33"/>
      <c r="G73" s="33"/>
    </row>
    <row r="74" spans="1:7">
      <c r="A74" s="11"/>
      <c r="B74" s="75"/>
      <c r="C74" s="35"/>
      <c r="D74" s="36"/>
      <c r="E74" s="36"/>
      <c r="F74" s="33"/>
      <c r="G74" s="33"/>
    </row>
    <row r="75" spans="1:7">
      <c r="A75" s="11"/>
      <c r="B75" s="75"/>
      <c r="C75" s="35"/>
      <c r="D75" s="36"/>
      <c r="E75" s="36"/>
      <c r="F75" s="33"/>
      <c r="G75" s="33"/>
    </row>
    <row r="76" spans="1:7">
      <c r="A76" s="11"/>
      <c r="B76" s="75"/>
      <c r="C76" s="35"/>
      <c r="D76" s="36"/>
      <c r="E76" s="36"/>
      <c r="F76" s="33"/>
      <c r="G76" s="33"/>
    </row>
    <row r="77" spans="1:7">
      <c r="A77" s="11"/>
      <c r="B77" s="75"/>
      <c r="C77" s="11"/>
      <c r="D77" s="31"/>
      <c r="E77" s="32"/>
      <c r="F77" s="33"/>
      <c r="G77" s="33"/>
    </row>
    <row r="78" spans="1:7">
      <c r="A78" s="11"/>
      <c r="B78" s="75"/>
      <c r="C78" s="11"/>
      <c r="D78" s="31"/>
      <c r="E78" s="32"/>
      <c r="F78" s="33"/>
      <c r="G78" s="33"/>
    </row>
    <row r="79" spans="1:7">
      <c r="A79" s="12"/>
      <c r="B79" s="76"/>
      <c r="C79" s="2"/>
      <c r="D79" s="37"/>
      <c r="E79" s="38"/>
      <c r="F79" s="39"/>
      <c r="G79" s="39"/>
    </row>
    <row r="80" spans="1:7">
      <c r="A80" s="12"/>
      <c r="B80" s="71"/>
      <c r="C80" s="2"/>
      <c r="D80" s="19"/>
      <c r="E80" s="20"/>
      <c r="F80" s="21"/>
      <c r="G80" s="40"/>
    </row>
    <row r="81" spans="1:7">
      <c r="A81" s="12"/>
      <c r="B81" s="76"/>
      <c r="C81" s="2"/>
      <c r="D81" s="37"/>
      <c r="E81" s="38"/>
      <c r="F81" s="39"/>
      <c r="G81" s="39"/>
    </row>
  </sheetData>
  <dataConsolidate topLabels="1"/>
  <printOptions horizontalCentered="1"/>
  <pageMargins left="0.31496062992125984" right="0.11811023622047245" top="0.31496062992125984" bottom="0.31496062992125984" header="0" footer="0"/>
  <pageSetup paperSize="9" scale="81" firstPageNumber="10" orientation="portrait" useFirstPageNumber="1" r:id="rId1"/>
  <headerFooter alignWithMargins="0">
    <oddHeader>&amp;LJW14471: RENOVATIONS AT NORTHERN WORKS LABORATORY AND FLOW LABORATORY</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5"/>
  <sheetViews>
    <sheetView showGridLines="0" view="pageLayout" zoomScaleNormal="100" zoomScaleSheetLayoutView="100" workbookViewId="0">
      <selection activeCell="A80" sqref="A80:G80"/>
    </sheetView>
  </sheetViews>
  <sheetFormatPr defaultColWidth="9.33203125" defaultRowHeight="13.2"/>
  <cols>
    <col min="1" max="1" width="9" style="7" customWidth="1"/>
    <col min="2" max="2" width="12.5546875" style="77" customWidth="1"/>
    <col min="3" max="3" width="39.33203125" style="7" customWidth="1"/>
    <col min="4" max="4" width="9.33203125" style="22" customWidth="1"/>
    <col min="5" max="5" width="12.33203125" style="22" customWidth="1"/>
    <col min="6" max="6" width="13" style="23" customWidth="1"/>
    <col min="7" max="7" width="12.6640625" style="23" customWidth="1"/>
    <col min="8" max="16384" width="9.33203125" style="4"/>
  </cols>
  <sheetData>
    <row r="1" spans="1:7" ht="4.2" customHeight="1">
      <c r="A1" s="10"/>
    </row>
    <row r="2" spans="1:7" ht="29.1" customHeight="1" thickBot="1">
      <c r="A2" s="286" t="s">
        <v>10</v>
      </c>
      <c r="B2" s="285" t="s">
        <v>1</v>
      </c>
      <c r="C2" s="286" t="s">
        <v>2</v>
      </c>
      <c r="D2" s="286" t="s">
        <v>3</v>
      </c>
      <c r="E2" s="285" t="s">
        <v>4</v>
      </c>
      <c r="F2" s="287" t="s">
        <v>399</v>
      </c>
      <c r="G2" s="287" t="s">
        <v>400</v>
      </c>
    </row>
    <row r="3" spans="1:7" ht="13.5" customHeight="1" thickTop="1">
      <c r="A3" s="279"/>
      <c r="B3" s="278"/>
      <c r="C3" s="279"/>
      <c r="D3" s="279"/>
      <c r="E3" s="278"/>
      <c r="F3" s="280"/>
      <c r="G3" s="303"/>
    </row>
    <row r="4" spans="1:7" s="265" customFormat="1" ht="19.5" customHeight="1">
      <c r="A4" s="300">
        <v>7</v>
      </c>
      <c r="B4" s="236"/>
      <c r="C4" s="26" t="s">
        <v>658</v>
      </c>
      <c r="D4" s="24"/>
      <c r="E4" s="24"/>
      <c r="F4" s="25"/>
      <c r="G4" s="281"/>
    </row>
    <row r="5" spans="1:7" s="265" customFormat="1" ht="19.5" customHeight="1">
      <c r="A5" s="300"/>
      <c r="B5" s="236"/>
      <c r="C5" s="566"/>
      <c r="D5" s="490"/>
      <c r="E5" s="490"/>
      <c r="F5" s="491"/>
      <c r="G5" s="281"/>
    </row>
    <row r="6" spans="1:7" s="265" customFormat="1" ht="19.5" customHeight="1">
      <c r="A6" s="300"/>
      <c r="B6" s="236"/>
      <c r="C6" s="566" t="s">
        <v>1082</v>
      </c>
      <c r="D6" s="490"/>
      <c r="E6" s="490"/>
      <c r="F6" s="491"/>
      <c r="G6" s="281"/>
    </row>
    <row r="7" spans="1:7" s="265" customFormat="1" ht="19.5" customHeight="1">
      <c r="A7" s="300"/>
      <c r="B7" s="236"/>
      <c r="C7" s="566"/>
      <c r="D7" s="490"/>
      <c r="E7" s="490"/>
      <c r="F7" s="491"/>
      <c r="G7" s="281"/>
    </row>
    <row r="8" spans="1:7" s="265" customFormat="1" ht="24" customHeight="1">
      <c r="A8" s="300"/>
      <c r="B8" s="236"/>
      <c r="C8" s="489" t="s">
        <v>738</v>
      </c>
      <c r="D8" s="490"/>
      <c r="E8" s="490"/>
      <c r="F8" s="491"/>
      <c r="G8" s="281"/>
    </row>
    <row r="9" spans="1:7" s="265" customFormat="1" ht="16.5" customHeight="1">
      <c r="A9" s="300"/>
      <c r="B9" s="236"/>
      <c r="C9" s="492"/>
      <c r="D9" s="490"/>
      <c r="E9" s="490"/>
      <c r="F9" s="491"/>
      <c r="G9" s="281"/>
    </row>
    <row r="10" spans="1:7" s="265" customFormat="1">
      <c r="A10" s="300" t="s">
        <v>746</v>
      </c>
      <c r="B10" s="236"/>
      <c r="C10" s="493" t="s">
        <v>739</v>
      </c>
      <c r="D10" s="494"/>
      <c r="E10" s="495"/>
      <c r="F10" s="496"/>
      <c r="G10" s="483"/>
    </row>
    <row r="11" spans="1:7" s="265" customFormat="1">
      <c r="A11" s="300"/>
      <c r="B11" s="236"/>
      <c r="C11" s="493"/>
      <c r="D11" s="494"/>
      <c r="E11" s="495"/>
      <c r="F11" s="496"/>
      <c r="G11" s="483"/>
    </row>
    <row r="12" spans="1:7" s="567" customFormat="1" ht="26.4">
      <c r="A12" s="367"/>
      <c r="B12" s="368"/>
      <c r="C12" s="570" t="s">
        <v>730</v>
      </c>
      <c r="D12" s="494" t="s">
        <v>531</v>
      </c>
      <c r="E12" s="571">
        <v>24</v>
      </c>
      <c r="F12" s="497"/>
      <c r="G12" s="472"/>
    </row>
    <row r="13" spans="1:7" s="240" customFormat="1">
      <c r="A13" s="367"/>
      <c r="B13" s="368"/>
      <c r="C13" s="572"/>
      <c r="D13" s="494"/>
      <c r="E13" s="571"/>
      <c r="F13" s="497"/>
      <c r="G13" s="472"/>
    </row>
    <row r="14" spans="1:7" s="567" customFormat="1" ht="26.4">
      <c r="A14" s="367" t="s">
        <v>659</v>
      </c>
      <c r="B14" s="368"/>
      <c r="C14" s="570" t="s">
        <v>657</v>
      </c>
      <c r="D14" s="494" t="s">
        <v>531</v>
      </c>
      <c r="E14" s="571">
        <v>80</v>
      </c>
      <c r="F14" s="497"/>
      <c r="G14" s="472"/>
    </row>
    <row r="15" spans="1:7" s="240" customFormat="1">
      <c r="A15" s="367"/>
      <c r="B15" s="368"/>
      <c r="C15" s="265"/>
      <c r="D15" s="276"/>
      <c r="E15" s="571"/>
      <c r="F15" s="497"/>
      <c r="G15" s="472"/>
    </row>
    <row r="16" spans="1:7" s="567" customFormat="1">
      <c r="A16" s="367" t="s">
        <v>660</v>
      </c>
      <c r="B16" s="368"/>
      <c r="C16" s="572" t="s">
        <v>656</v>
      </c>
      <c r="D16" s="494" t="s">
        <v>489</v>
      </c>
      <c r="E16" s="571">
        <v>20</v>
      </c>
      <c r="F16" s="497"/>
      <c r="G16" s="472"/>
    </row>
    <row r="17" spans="1:7" s="240" customFormat="1" ht="10.5" customHeight="1">
      <c r="A17" s="367"/>
      <c r="B17" s="368"/>
      <c r="C17" s="572"/>
      <c r="D17" s="494"/>
      <c r="E17" s="571"/>
      <c r="F17" s="497"/>
      <c r="G17" s="472"/>
    </row>
    <row r="18" spans="1:7" s="567" customFormat="1">
      <c r="A18" s="367" t="s">
        <v>661</v>
      </c>
      <c r="B18" s="368"/>
      <c r="C18" s="572" t="s">
        <v>655</v>
      </c>
      <c r="D18" s="494" t="s">
        <v>9</v>
      </c>
      <c r="E18" s="571">
        <v>50</v>
      </c>
      <c r="F18" s="497"/>
      <c r="G18" s="472"/>
    </row>
    <row r="19" spans="1:7" s="240" customFormat="1">
      <c r="A19" s="367"/>
      <c r="B19" s="368"/>
      <c r="C19" s="572"/>
      <c r="D19" s="494"/>
      <c r="E19" s="571"/>
      <c r="F19" s="497"/>
      <c r="G19" s="472"/>
    </row>
    <row r="20" spans="1:7" s="567" customFormat="1" ht="26.4">
      <c r="A20" s="367" t="s">
        <v>662</v>
      </c>
      <c r="B20" s="368"/>
      <c r="C20" s="570" t="s">
        <v>654</v>
      </c>
      <c r="D20" s="494" t="s">
        <v>489</v>
      </c>
      <c r="E20" s="571">
        <v>11</v>
      </c>
      <c r="F20" s="497"/>
      <c r="G20" s="472"/>
    </row>
    <row r="21" spans="1:7" s="240" customFormat="1">
      <c r="A21" s="367"/>
      <c r="B21" s="368"/>
      <c r="C21" s="572"/>
      <c r="D21" s="494"/>
      <c r="E21" s="571"/>
      <c r="F21" s="497"/>
      <c r="G21" s="472"/>
    </row>
    <row r="22" spans="1:7" s="567" customFormat="1" ht="26.4">
      <c r="A22" s="367" t="s">
        <v>663</v>
      </c>
      <c r="B22" s="368"/>
      <c r="C22" s="570" t="s">
        <v>653</v>
      </c>
      <c r="D22" s="494" t="s">
        <v>489</v>
      </c>
      <c r="E22" s="571">
        <v>58</v>
      </c>
      <c r="F22" s="497"/>
      <c r="G22" s="472"/>
    </row>
    <row r="23" spans="1:7" s="240" customFormat="1">
      <c r="A23" s="367"/>
      <c r="B23" s="368"/>
      <c r="C23" s="572"/>
      <c r="D23" s="494"/>
      <c r="E23" s="571"/>
      <c r="F23" s="497"/>
      <c r="G23" s="472"/>
    </row>
    <row r="24" spans="1:7" s="567" customFormat="1" ht="39.6">
      <c r="A24" s="367" t="s">
        <v>664</v>
      </c>
      <c r="B24" s="368"/>
      <c r="C24" s="570" t="s">
        <v>652</v>
      </c>
      <c r="D24" s="494" t="s">
        <v>489</v>
      </c>
      <c r="E24" s="571">
        <v>2</v>
      </c>
      <c r="F24" s="497"/>
      <c r="G24" s="472"/>
    </row>
    <row r="25" spans="1:7" s="240" customFormat="1">
      <c r="A25" s="367"/>
      <c r="B25" s="368"/>
      <c r="C25" s="572"/>
      <c r="D25" s="494"/>
      <c r="E25" s="571"/>
      <c r="F25" s="497"/>
      <c r="G25" s="472"/>
    </row>
    <row r="26" spans="1:7" s="240" customFormat="1" ht="39.6">
      <c r="A26" s="367" t="s">
        <v>665</v>
      </c>
      <c r="B26" s="368"/>
      <c r="C26" s="573" t="s">
        <v>760</v>
      </c>
      <c r="D26" s="276" t="s">
        <v>333</v>
      </c>
      <c r="E26" s="571" t="s">
        <v>333</v>
      </c>
      <c r="F26" s="497">
        <v>15000</v>
      </c>
      <c r="G26" s="472">
        <v>15000</v>
      </c>
    </row>
    <row r="27" spans="1:7" s="240" customFormat="1">
      <c r="A27" s="367"/>
      <c r="B27" s="368"/>
      <c r="C27" s="572"/>
      <c r="D27" s="494"/>
      <c r="E27" s="571"/>
      <c r="F27" s="497"/>
      <c r="G27" s="472"/>
    </row>
    <row r="28" spans="1:7" s="240" customFormat="1">
      <c r="A28" s="367" t="s">
        <v>666</v>
      </c>
      <c r="B28" s="368"/>
      <c r="C28" s="572" t="s">
        <v>651</v>
      </c>
      <c r="D28" s="494" t="s">
        <v>333</v>
      </c>
      <c r="E28" s="571" t="s">
        <v>333</v>
      </c>
      <c r="F28" s="497">
        <v>150000</v>
      </c>
      <c r="G28" s="472">
        <f>F28</f>
        <v>150000</v>
      </c>
    </row>
    <row r="29" spans="1:7" s="240" customFormat="1">
      <c r="A29" s="367"/>
      <c r="B29" s="368"/>
      <c r="C29" s="572"/>
      <c r="D29" s="494"/>
      <c r="E29" s="571"/>
      <c r="F29" s="497"/>
      <c r="G29" s="472"/>
    </row>
    <row r="30" spans="1:7" s="240" customFormat="1">
      <c r="A30" s="367" t="s">
        <v>667</v>
      </c>
      <c r="B30" s="368"/>
      <c r="C30" s="572" t="s">
        <v>734</v>
      </c>
      <c r="D30" s="494" t="s">
        <v>333</v>
      </c>
      <c r="E30" s="571" t="s">
        <v>333</v>
      </c>
      <c r="F30" s="497">
        <v>8000</v>
      </c>
      <c r="G30" s="472">
        <f>F30</f>
        <v>8000</v>
      </c>
    </row>
    <row r="31" spans="1:7" s="240" customFormat="1">
      <c r="A31" s="367"/>
      <c r="B31" s="368"/>
      <c r="C31" s="572"/>
      <c r="D31" s="494"/>
      <c r="E31" s="571"/>
      <c r="F31" s="497"/>
      <c r="G31" s="472"/>
    </row>
    <row r="32" spans="1:7" s="240" customFormat="1">
      <c r="A32" s="367" t="s">
        <v>668</v>
      </c>
      <c r="B32" s="368"/>
      <c r="C32" s="572" t="s">
        <v>650</v>
      </c>
      <c r="D32" s="494" t="s">
        <v>333</v>
      </c>
      <c r="E32" s="571" t="s">
        <v>333</v>
      </c>
      <c r="F32" s="497">
        <v>40000</v>
      </c>
      <c r="G32" s="472">
        <f>F32</f>
        <v>40000</v>
      </c>
    </row>
    <row r="33" spans="1:7" s="240" customFormat="1">
      <c r="A33" s="367"/>
      <c r="B33" s="368"/>
      <c r="C33" s="572"/>
      <c r="D33" s="494"/>
      <c r="E33" s="571"/>
      <c r="F33" s="497"/>
      <c r="G33" s="472"/>
    </row>
    <row r="34" spans="1:7" s="240" customFormat="1">
      <c r="A34" s="367" t="s">
        <v>669</v>
      </c>
      <c r="B34" s="368"/>
      <c r="C34" s="572" t="s">
        <v>649</v>
      </c>
      <c r="D34" s="494" t="s">
        <v>1083</v>
      </c>
      <c r="E34" s="571" t="s">
        <v>333</v>
      </c>
      <c r="F34" s="497">
        <v>30000</v>
      </c>
      <c r="G34" s="472">
        <v>30000</v>
      </c>
    </row>
    <row r="35" spans="1:7" s="240" customFormat="1">
      <c r="A35" s="367"/>
      <c r="B35" s="368"/>
      <c r="C35" s="572"/>
      <c r="D35" s="494"/>
      <c r="E35" s="571"/>
      <c r="F35" s="497"/>
      <c r="G35" s="472"/>
    </row>
    <row r="36" spans="1:7" s="240" customFormat="1">
      <c r="A36" s="367" t="s">
        <v>670</v>
      </c>
      <c r="B36" s="368"/>
      <c r="C36" s="572" t="s">
        <v>648</v>
      </c>
      <c r="D36" s="494" t="s">
        <v>333</v>
      </c>
      <c r="E36" s="571" t="s">
        <v>333</v>
      </c>
      <c r="F36" s="497">
        <v>350000</v>
      </c>
      <c r="G36" s="472">
        <v>350000</v>
      </c>
    </row>
    <row r="37" spans="1:7" s="240" customFormat="1">
      <c r="A37" s="367"/>
      <c r="B37" s="368"/>
      <c r="C37" s="572"/>
      <c r="D37" s="494"/>
      <c r="E37" s="571"/>
      <c r="F37" s="497"/>
      <c r="G37" s="472"/>
    </row>
    <row r="38" spans="1:7" s="240" customFormat="1">
      <c r="A38" s="367" t="s">
        <v>671</v>
      </c>
      <c r="B38" s="368"/>
      <c r="C38" s="572" t="s">
        <v>647</v>
      </c>
      <c r="D38" s="494" t="s">
        <v>333</v>
      </c>
      <c r="E38" s="571" t="s">
        <v>333</v>
      </c>
      <c r="F38" s="497">
        <v>60000</v>
      </c>
      <c r="G38" s="472">
        <v>60000</v>
      </c>
    </row>
    <row r="39" spans="1:7" s="240" customFormat="1">
      <c r="A39" s="367"/>
      <c r="B39" s="368"/>
      <c r="C39" s="572"/>
      <c r="D39" s="494"/>
      <c r="E39" s="571"/>
      <c r="F39" s="497"/>
      <c r="G39" s="472"/>
    </row>
    <row r="40" spans="1:7" s="240" customFormat="1">
      <c r="A40" s="301" t="s">
        <v>759</v>
      </c>
      <c r="B40" s="69"/>
      <c r="C40" s="493" t="s">
        <v>646</v>
      </c>
      <c r="D40" s="494"/>
      <c r="E40" s="574"/>
      <c r="F40" s="575"/>
      <c r="G40" s="483"/>
    </row>
    <row r="41" spans="1:7" s="240" customFormat="1">
      <c r="A41" s="301"/>
      <c r="B41" s="69"/>
      <c r="C41" s="493"/>
      <c r="D41" s="494"/>
      <c r="E41" s="574"/>
      <c r="F41" s="575"/>
      <c r="G41" s="483"/>
    </row>
    <row r="42" spans="1:7" s="240" customFormat="1" ht="26.4">
      <c r="A42" s="367" t="s">
        <v>672</v>
      </c>
      <c r="B42" s="368"/>
      <c r="C42" s="570" t="s">
        <v>737</v>
      </c>
      <c r="D42" s="494" t="s">
        <v>489</v>
      </c>
      <c r="E42" s="571">
        <v>4</v>
      </c>
      <c r="F42" s="497"/>
      <c r="G42" s="472"/>
    </row>
    <row r="43" spans="1:7" s="240" customFormat="1">
      <c r="A43" s="367"/>
      <c r="B43" s="368"/>
      <c r="C43" s="572"/>
      <c r="D43" s="276"/>
      <c r="E43" s="571"/>
      <c r="F43" s="497"/>
      <c r="G43" s="472"/>
    </row>
    <row r="44" spans="1:7" s="240" customFormat="1" ht="15.6">
      <c r="A44" s="367" t="s">
        <v>673</v>
      </c>
      <c r="B44" s="368"/>
      <c r="C44" s="572" t="s">
        <v>735</v>
      </c>
      <c r="D44" s="494" t="s">
        <v>531</v>
      </c>
      <c r="E44" s="571">
        <v>14</v>
      </c>
      <c r="F44" s="497"/>
      <c r="G44" s="472"/>
    </row>
    <row r="45" spans="1:7" s="240" customFormat="1">
      <c r="A45" s="367"/>
      <c r="B45" s="368"/>
      <c r="C45" s="572"/>
      <c r="D45" s="494"/>
      <c r="E45" s="571"/>
      <c r="F45" s="497"/>
      <c r="G45" s="472"/>
    </row>
    <row r="46" spans="1:7" s="240" customFormat="1" ht="26.4">
      <c r="A46" s="367" t="s">
        <v>674</v>
      </c>
      <c r="B46" s="368"/>
      <c r="C46" s="570" t="s">
        <v>645</v>
      </c>
      <c r="D46" s="494" t="s">
        <v>489</v>
      </c>
      <c r="E46" s="571">
        <v>2</v>
      </c>
      <c r="F46" s="497"/>
      <c r="G46" s="472"/>
    </row>
    <row r="47" spans="1:7" s="240" customFormat="1">
      <c r="A47" s="367"/>
      <c r="B47" s="368"/>
      <c r="C47" s="572"/>
      <c r="D47" s="494"/>
      <c r="E47" s="571"/>
      <c r="F47" s="497"/>
      <c r="G47" s="472"/>
    </row>
    <row r="48" spans="1:7" s="240" customFormat="1" ht="26.4">
      <c r="A48" s="367" t="s">
        <v>675</v>
      </c>
      <c r="B48" s="368"/>
      <c r="C48" s="570" t="s">
        <v>644</v>
      </c>
      <c r="D48" s="494" t="s">
        <v>9</v>
      </c>
      <c r="E48" s="571">
        <v>12</v>
      </c>
      <c r="F48" s="497"/>
      <c r="G48" s="472"/>
    </row>
    <row r="49" spans="1:7" s="240" customFormat="1">
      <c r="A49" s="367"/>
      <c r="B49" s="368"/>
      <c r="C49" s="572"/>
      <c r="D49" s="494"/>
      <c r="E49" s="571"/>
      <c r="F49" s="497"/>
      <c r="G49" s="472"/>
    </row>
    <row r="50" spans="1:7" s="567" customFormat="1" ht="39.6">
      <c r="A50" s="613" t="s">
        <v>676</v>
      </c>
      <c r="B50" s="614"/>
      <c r="C50" s="615" t="s">
        <v>1113</v>
      </c>
      <c r="D50" s="616" t="s">
        <v>489</v>
      </c>
      <c r="E50" s="617">
        <v>12</v>
      </c>
      <c r="F50" s="497"/>
      <c r="G50" s="618"/>
    </row>
    <row r="51" spans="1:7" s="240" customFormat="1">
      <c r="A51" s="367"/>
      <c r="B51" s="368"/>
      <c r="C51" s="572"/>
      <c r="D51" s="494"/>
      <c r="E51" s="571"/>
      <c r="F51" s="497"/>
      <c r="G51" s="472"/>
    </row>
    <row r="52" spans="1:7" s="362" customFormat="1" ht="39.6">
      <c r="A52" s="367" t="s">
        <v>677</v>
      </c>
      <c r="B52" s="378"/>
      <c r="C52" s="570" t="s">
        <v>736</v>
      </c>
      <c r="D52" s="399" t="s">
        <v>489</v>
      </c>
      <c r="E52" s="576">
        <v>1</v>
      </c>
      <c r="F52" s="577"/>
      <c r="G52" s="578"/>
    </row>
    <row r="53" spans="1:7" s="240" customFormat="1">
      <c r="A53" s="367"/>
      <c r="B53" s="368"/>
      <c r="C53" s="572"/>
      <c r="D53" s="494"/>
      <c r="E53" s="571"/>
      <c r="F53" s="497"/>
      <c r="G53" s="472"/>
    </row>
    <row r="54" spans="1:7" s="567" customFormat="1" ht="39.6">
      <c r="A54" s="613" t="s">
        <v>678</v>
      </c>
      <c r="B54" s="614"/>
      <c r="C54" s="615" t="s">
        <v>1114</v>
      </c>
      <c r="D54" s="616" t="s">
        <v>489</v>
      </c>
      <c r="E54" s="617">
        <v>1</v>
      </c>
      <c r="F54" s="497"/>
      <c r="G54" s="618"/>
    </row>
    <row r="55" spans="1:7" s="240" customFormat="1">
      <c r="A55" s="367"/>
      <c r="B55" s="368"/>
      <c r="C55" s="572"/>
      <c r="D55" s="494"/>
      <c r="E55" s="571"/>
      <c r="F55" s="497"/>
      <c r="G55" s="472"/>
    </row>
    <row r="56" spans="1:7" s="240" customFormat="1">
      <c r="A56" s="367" t="s">
        <v>679</v>
      </c>
      <c r="B56" s="368"/>
      <c r="C56" s="572" t="s">
        <v>643</v>
      </c>
      <c r="D56" s="494" t="s">
        <v>489</v>
      </c>
      <c r="E56" s="571">
        <v>2</v>
      </c>
      <c r="F56" s="497"/>
      <c r="G56" s="472"/>
    </row>
    <row r="57" spans="1:7" s="240" customFormat="1">
      <c r="A57" s="367"/>
      <c r="B57" s="368"/>
      <c r="C57" s="572" t="s">
        <v>642</v>
      </c>
      <c r="D57" s="494"/>
      <c r="E57" s="571"/>
      <c r="F57" s="497"/>
      <c r="G57" s="472"/>
    </row>
    <row r="58" spans="1:7" s="240" customFormat="1">
      <c r="A58" s="367"/>
      <c r="B58" s="368"/>
      <c r="C58" s="579"/>
      <c r="D58" s="276"/>
      <c r="E58" s="580"/>
      <c r="F58" s="579"/>
      <c r="G58" s="579"/>
    </row>
    <row r="59" spans="1:7" s="240" customFormat="1" ht="15.6">
      <c r="A59" s="367" t="s">
        <v>680</v>
      </c>
      <c r="B59" s="368"/>
      <c r="C59" s="572" t="s">
        <v>641</v>
      </c>
      <c r="D59" s="494" t="s">
        <v>531</v>
      </c>
      <c r="E59" s="580">
        <v>9</v>
      </c>
      <c r="F59" s="579"/>
      <c r="G59" s="579"/>
    </row>
    <row r="60" spans="1:7" s="240" customFormat="1">
      <c r="A60" s="367"/>
      <c r="B60" s="368"/>
      <c r="C60" s="579"/>
      <c r="D60" s="276"/>
      <c r="E60" s="580"/>
      <c r="F60" s="579"/>
      <c r="G60" s="579"/>
    </row>
    <row r="61" spans="1:7" s="240" customFormat="1" ht="39.6">
      <c r="A61" s="367" t="s">
        <v>681</v>
      </c>
      <c r="B61" s="368"/>
      <c r="C61" s="570" t="s">
        <v>640</v>
      </c>
      <c r="D61" s="276" t="s">
        <v>489</v>
      </c>
      <c r="E61" s="580">
        <v>3</v>
      </c>
      <c r="F61" s="579"/>
      <c r="G61" s="579"/>
    </row>
    <row r="62" spans="1:7" s="240" customFormat="1">
      <c r="A62" s="367"/>
      <c r="B62" s="368"/>
      <c r="C62" s="581"/>
      <c r="D62" s="494"/>
      <c r="E62" s="571"/>
      <c r="F62" s="572"/>
      <c r="G62" s="572"/>
    </row>
    <row r="63" spans="1:7" s="240" customFormat="1">
      <c r="A63" s="367" t="s">
        <v>682</v>
      </c>
      <c r="B63" s="368"/>
      <c r="C63" s="581" t="s">
        <v>639</v>
      </c>
      <c r="D63" s="494" t="s">
        <v>489</v>
      </c>
      <c r="E63" s="571">
        <v>3</v>
      </c>
      <c r="F63" s="572"/>
      <c r="G63" s="572"/>
    </row>
    <row r="64" spans="1:7" s="240" customFormat="1">
      <c r="A64" s="367"/>
      <c r="B64" s="368"/>
      <c r="C64" s="572"/>
      <c r="D64" s="494"/>
      <c r="E64" s="571"/>
      <c r="F64" s="572"/>
      <c r="G64" s="572"/>
    </row>
    <row r="65" spans="1:7" s="240" customFormat="1">
      <c r="A65" s="367" t="s">
        <v>683</v>
      </c>
      <c r="B65" s="368"/>
      <c r="C65" s="572" t="s">
        <v>747</v>
      </c>
      <c r="D65" s="494" t="s">
        <v>489</v>
      </c>
      <c r="E65" s="571">
        <v>1</v>
      </c>
      <c r="F65" s="572"/>
      <c r="G65" s="572"/>
    </row>
    <row r="66" spans="1:7" s="240" customFormat="1">
      <c r="A66" s="367"/>
      <c r="B66" s="368"/>
      <c r="C66" s="265"/>
      <c r="D66" s="276"/>
      <c r="E66" s="470"/>
      <c r="F66" s="582"/>
      <c r="G66" s="472"/>
    </row>
    <row r="67" spans="1:7">
      <c r="A67" s="583"/>
      <c r="B67" s="248"/>
      <c r="C67" s="584" t="s">
        <v>46</v>
      </c>
      <c r="D67" s="585"/>
      <c r="E67" s="586"/>
      <c r="F67" s="587" t="s">
        <v>5</v>
      </c>
      <c r="G67" s="588"/>
    </row>
    <row r="68" spans="1:7">
      <c r="A68" s="589"/>
      <c r="B68" s="248"/>
      <c r="C68" s="584" t="s">
        <v>46</v>
      </c>
      <c r="D68" s="585"/>
      <c r="E68" s="586"/>
      <c r="F68" s="587" t="s">
        <v>5</v>
      </c>
      <c r="G68" s="588"/>
    </row>
    <row r="69" spans="1:7" s="240" customFormat="1">
      <c r="A69" s="590"/>
      <c r="B69" s="591"/>
      <c r="C69" s="592"/>
      <c r="D69" s="593"/>
      <c r="E69" s="594"/>
      <c r="F69" s="595"/>
      <c r="G69" s="596"/>
    </row>
    <row r="70" spans="1:7" s="240" customFormat="1" ht="26.4">
      <c r="A70" s="367" t="s">
        <v>684</v>
      </c>
      <c r="B70" s="368"/>
      <c r="C70" s="570" t="s">
        <v>638</v>
      </c>
      <c r="D70" s="494" t="s">
        <v>489</v>
      </c>
      <c r="E70" s="571">
        <v>2</v>
      </c>
      <c r="F70" s="497"/>
      <c r="G70" s="472"/>
    </row>
    <row r="71" spans="1:7" s="240" customFormat="1">
      <c r="A71" s="367"/>
      <c r="B71" s="368"/>
      <c r="C71" s="572"/>
      <c r="D71" s="494"/>
      <c r="E71" s="571"/>
      <c r="F71" s="497"/>
      <c r="G71" s="472"/>
    </row>
    <row r="72" spans="1:7" s="240" customFormat="1" ht="26.4">
      <c r="A72" s="367" t="s">
        <v>685</v>
      </c>
      <c r="B72" s="368"/>
      <c r="C72" s="570" t="s">
        <v>637</v>
      </c>
      <c r="D72" s="494" t="s">
        <v>9</v>
      </c>
      <c r="E72" s="571">
        <v>11</v>
      </c>
      <c r="F72" s="497"/>
      <c r="G72" s="472"/>
    </row>
    <row r="73" spans="1:7" s="240" customFormat="1">
      <c r="A73" s="367"/>
      <c r="B73" s="368"/>
      <c r="C73" s="581"/>
      <c r="D73" s="494"/>
      <c r="E73" s="571"/>
      <c r="F73" s="497"/>
      <c r="G73" s="472"/>
    </row>
    <row r="74" spans="1:7" s="240" customFormat="1" ht="26.4">
      <c r="A74" s="367" t="s">
        <v>685</v>
      </c>
      <c r="B74" s="368"/>
      <c r="C74" s="597" t="s">
        <v>636</v>
      </c>
      <c r="D74" s="494" t="s">
        <v>489</v>
      </c>
      <c r="E74" s="571">
        <v>1</v>
      </c>
      <c r="F74" s="497"/>
      <c r="G74" s="472"/>
    </row>
    <row r="75" spans="1:7" s="240" customFormat="1">
      <c r="A75" s="367"/>
      <c r="B75" s="368"/>
      <c r="C75" s="581"/>
      <c r="D75" s="494"/>
      <c r="E75" s="571"/>
      <c r="F75" s="497"/>
      <c r="G75" s="472"/>
    </row>
    <row r="76" spans="1:7" s="240" customFormat="1" ht="15.6">
      <c r="A76" s="367" t="s">
        <v>686</v>
      </c>
      <c r="B76" s="368"/>
      <c r="C76" s="581" t="s">
        <v>748</v>
      </c>
      <c r="D76" s="494" t="s">
        <v>531</v>
      </c>
      <c r="E76" s="571">
        <v>2.2000000000000002</v>
      </c>
      <c r="F76" s="497"/>
      <c r="G76" s="472"/>
    </row>
    <row r="77" spans="1:7" s="240" customFormat="1">
      <c r="A77" s="367"/>
      <c r="B77" s="368"/>
      <c r="C77" s="581"/>
      <c r="D77" s="494"/>
      <c r="E77" s="571"/>
      <c r="F77" s="497"/>
      <c r="G77" s="472"/>
    </row>
    <row r="78" spans="1:7" ht="26.4">
      <c r="A78" s="367" t="s">
        <v>687</v>
      </c>
      <c r="B78" s="368"/>
      <c r="C78" s="570" t="s">
        <v>749</v>
      </c>
      <c r="D78" s="494" t="s">
        <v>489</v>
      </c>
      <c r="E78" s="571">
        <v>2</v>
      </c>
      <c r="F78" s="497"/>
      <c r="G78" s="472"/>
    </row>
    <row r="79" spans="1:7">
      <c r="A79" s="598"/>
      <c r="B79" s="368"/>
      <c r="C79" s="581"/>
      <c r="D79" s="494"/>
      <c r="E79" s="571"/>
      <c r="F79" s="497"/>
      <c r="G79" s="472"/>
    </row>
    <row r="80" spans="1:7" s="568" customFormat="1" ht="52.8">
      <c r="A80" s="619" t="s">
        <v>688</v>
      </c>
      <c r="B80" s="620"/>
      <c r="C80" s="621" t="s">
        <v>1115</v>
      </c>
      <c r="D80" s="616" t="s">
        <v>489</v>
      </c>
      <c r="E80" s="617">
        <v>1</v>
      </c>
      <c r="F80" s="497"/>
      <c r="G80" s="618"/>
    </row>
    <row r="81" spans="1:7">
      <c r="A81" s="599"/>
      <c r="B81" s="377"/>
      <c r="C81" s="581"/>
      <c r="D81" s="494"/>
      <c r="E81" s="571"/>
      <c r="F81" s="497"/>
      <c r="G81" s="472"/>
    </row>
    <row r="82" spans="1:7">
      <c r="A82" s="599" t="s">
        <v>689</v>
      </c>
      <c r="B82" s="377"/>
      <c r="C82" s="581" t="s">
        <v>635</v>
      </c>
      <c r="D82" s="494" t="s">
        <v>489</v>
      </c>
      <c r="E82" s="571">
        <v>45</v>
      </c>
      <c r="F82" s="497"/>
      <c r="G82" s="472"/>
    </row>
    <row r="83" spans="1:7">
      <c r="A83" s="598"/>
      <c r="B83" s="377"/>
      <c r="C83" s="581"/>
      <c r="D83" s="494"/>
      <c r="E83" s="571"/>
      <c r="F83" s="497"/>
      <c r="G83" s="472"/>
    </row>
    <row r="84" spans="1:7">
      <c r="A84" s="599" t="s">
        <v>690</v>
      </c>
      <c r="B84" s="377"/>
      <c r="C84" s="581" t="s">
        <v>634</v>
      </c>
      <c r="D84" s="494" t="s">
        <v>333</v>
      </c>
      <c r="E84" s="571" t="s">
        <v>333</v>
      </c>
      <c r="F84" s="497">
        <v>200000</v>
      </c>
      <c r="G84" s="472">
        <v>200000</v>
      </c>
    </row>
    <row r="85" spans="1:7">
      <c r="A85" s="600"/>
      <c r="B85" s="207"/>
      <c r="C85" s="601"/>
      <c r="D85" s="494"/>
      <c r="E85" s="574"/>
      <c r="F85" s="575"/>
      <c r="G85" s="483"/>
    </row>
    <row r="86" spans="1:7">
      <c r="A86" s="600" t="s">
        <v>745</v>
      </c>
      <c r="B86" s="207"/>
      <c r="C86" s="602" t="s">
        <v>633</v>
      </c>
      <c r="D86" s="494"/>
      <c r="E86" s="574"/>
      <c r="F86" s="575"/>
      <c r="G86" s="483"/>
    </row>
    <row r="87" spans="1:7">
      <c r="A87" s="600"/>
      <c r="B87" s="207"/>
      <c r="C87" s="602"/>
      <c r="D87" s="494"/>
      <c r="E87" s="574"/>
      <c r="F87" s="575"/>
      <c r="G87" s="483"/>
    </row>
    <row r="88" spans="1:7">
      <c r="A88" s="599" t="s">
        <v>691</v>
      </c>
      <c r="B88" s="377"/>
      <c r="C88" s="581" t="s">
        <v>632</v>
      </c>
      <c r="D88" s="494" t="s">
        <v>333</v>
      </c>
      <c r="E88" s="571" t="s">
        <v>333</v>
      </c>
      <c r="F88" s="497">
        <v>250000</v>
      </c>
      <c r="G88" s="472">
        <v>250000</v>
      </c>
    </row>
    <row r="89" spans="1:7">
      <c r="A89" s="599"/>
      <c r="B89" s="377"/>
      <c r="C89" s="581"/>
      <c r="D89" s="494"/>
      <c r="E89" s="571"/>
      <c r="F89" s="497"/>
      <c r="G89" s="472"/>
    </row>
    <row r="90" spans="1:7" s="240" customFormat="1">
      <c r="A90" s="367" t="s">
        <v>692</v>
      </c>
      <c r="B90" s="368"/>
      <c r="C90" s="581" t="s">
        <v>631</v>
      </c>
      <c r="D90" s="494" t="s">
        <v>333</v>
      </c>
      <c r="E90" s="571" t="s">
        <v>333</v>
      </c>
      <c r="F90" s="497">
        <v>70000</v>
      </c>
      <c r="G90" s="472">
        <v>70000</v>
      </c>
    </row>
    <row r="91" spans="1:7" s="240" customFormat="1">
      <c r="A91" s="367"/>
      <c r="B91" s="368"/>
      <c r="C91" s="581"/>
      <c r="D91" s="494"/>
      <c r="E91" s="571"/>
      <c r="F91" s="497"/>
      <c r="G91" s="472"/>
    </row>
    <row r="92" spans="1:7" s="240" customFormat="1">
      <c r="A92" s="301" t="s">
        <v>744</v>
      </c>
      <c r="B92" s="69"/>
      <c r="C92" s="493" t="s">
        <v>750</v>
      </c>
      <c r="D92" s="494"/>
      <c r="E92" s="574"/>
      <c r="F92" s="575"/>
      <c r="G92" s="483"/>
    </row>
    <row r="93" spans="1:7" s="240" customFormat="1">
      <c r="A93" s="301"/>
      <c r="B93" s="69"/>
      <c r="C93" s="493"/>
      <c r="D93" s="494"/>
      <c r="E93" s="574"/>
      <c r="F93" s="575"/>
      <c r="G93" s="483"/>
    </row>
    <row r="94" spans="1:7" s="240" customFormat="1" ht="40.5" customHeight="1">
      <c r="A94" s="367" t="s">
        <v>693</v>
      </c>
      <c r="B94" s="368"/>
      <c r="C94" s="570" t="s">
        <v>1085</v>
      </c>
      <c r="D94" s="494" t="s">
        <v>489</v>
      </c>
      <c r="E94" s="571">
        <v>1</v>
      </c>
      <c r="F94" s="497"/>
      <c r="G94" s="472"/>
    </row>
    <row r="95" spans="1:7" s="240" customFormat="1">
      <c r="A95" s="367"/>
      <c r="B95" s="368"/>
      <c r="C95" s="572"/>
      <c r="D95" s="494"/>
      <c r="E95" s="571"/>
      <c r="F95" s="497"/>
      <c r="G95" s="472"/>
    </row>
    <row r="96" spans="1:7" s="240" customFormat="1">
      <c r="A96" s="367" t="s">
        <v>694</v>
      </c>
      <c r="B96" s="368"/>
      <c r="C96" s="572" t="s">
        <v>630</v>
      </c>
      <c r="D96" s="494" t="s">
        <v>489</v>
      </c>
      <c r="E96" s="571">
        <v>1</v>
      </c>
      <c r="F96" s="497"/>
      <c r="G96" s="472"/>
    </row>
    <row r="97" spans="1:7" s="240" customFormat="1">
      <c r="A97" s="367"/>
      <c r="B97" s="368"/>
      <c r="C97" s="572"/>
      <c r="D97" s="494"/>
      <c r="E97" s="571"/>
      <c r="F97" s="497"/>
      <c r="G97" s="472"/>
    </row>
    <row r="98" spans="1:7" s="240" customFormat="1" ht="26.4">
      <c r="A98" s="367" t="s">
        <v>695</v>
      </c>
      <c r="B98" s="368"/>
      <c r="C98" s="570" t="s">
        <v>629</v>
      </c>
      <c r="D98" s="494" t="s">
        <v>489</v>
      </c>
      <c r="E98" s="571">
        <v>1</v>
      </c>
      <c r="F98" s="497"/>
      <c r="G98" s="472"/>
    </row>
    <row r="99" spans="1:7" s="240" customFormat="1">
      <c r="A99" s="301"/>
      <c r="B99" s="69"/>
      <c r="C99" s="603"/>
      <c r="D99" s="494"/>
      <c r="E99" s="574"/>
      <c r="F99" s="575"/>
      <c r="G99" s="483"/>
    </row>
    <row r="100" spans="1:7" s="240" customFormat="1">
      <c r="A100" s="301" t="s">
        <v>751</v>
      </c>
      <c r="B100" s="69"/>
      <c r="C100" s="493" t="s">
        <v>628</v>
      </c>
      <c r="D100" s="494"/>
      <c r="E100" s="574"/>
      <c r="F100" s="575"/>
      <c r="G100" s="483"/>
    </row>
    <row r="101" spans="1:7" s="240" customFormat="1">
      <c r="A101" s="301"/>
      <c r="B101" s="69"/>
      <c r="C101" s="493"/>
      <c r="D101" s="494"/>
      <c r="E101" s="574"/>
      <c r="F101" s="575"/>
      <c r="G101" s="483"/>
    </row>
    <row r="102" spans="1:7" s="240" customFormat="1" ht="26.4">
      <c r="A102" s="367" t="s">
        <v>696</v>
      </c>
      <c r="B102" s="368"/>
      <c r="C102" s="570" t="s">
        <v>627</v>
      </c>
      <c r="D102" s="494" t="s">
        <v>489</v>
      </c>
      <c r="E102" s="571">
        <v>1</v>
      </c>
      <c r="F102" s="497"/>
      <c r="G102" s="472"/>
    </row>
    <row r="103" spans="1:7" s="240" customFormat="1">
      <c r="A103" s="367"/>
      <c r="B103" s="368"/>
      <c r="C103" s="572"/>
      <c r="D103" s="494"/>
      <c r="E103" s="571"/>
      <c r="F103" s="497"/>
      <c r="G103" s="472"/>
    </row>
    <row r="104" spans="1:7" s="240" customFormat="1" ht="15.6">
      <c r="A104" s="367" t="s">
        <v>697</v>
      </c>
      <c r="B104" s="368"/>
      <c r="C104" s="572" t="s">
        <v>626</v>
      </c>
      <c r="D104" s="494" t="s">
        <v>531</v>
      </c>
      <c r="E104" s="571">
        <v>3</v>
      </c>
      <c r="F104" s="497"/>
      <c r="G104" s="472"/>
    </row>
    <row r="105" spans="1:7" s="240" customFormat="1">
      <c r="A105" s="367"/>
      <c r="B105" s="368"/>
      <c r="C105" s="572"/>
      <c r="D105" s="494"/>
      <c r="E105" s="571"/>
      <c r="F105" s="497"/>
      <c r="G105" s="472"/>
    </row>
    <row r="106" spans="1:7" s="240" customFormat="1" ht="26.4">
      <c r="A106" s="367" t="s">
        <v>698</v>
      </c>
      <c r="B106" s="368"/>
      <c r="C106" s="570" t="s">
        <v>625</v>
      </c>
      <c r="D106" s="494" t="s">
        <v>489</v>
      </c>
      <c r="E106" s="571">
        <v>2</v>
      </c>
      <c r="F106" s="497"/>
      <c r="G106" s="472"/>
    </row>
    <row r="107" spans="1:7" s="240" customFormat="1">
      <c r="A107" s="367"/>
      <c r="B107" s="368"/>
      <c r="C107" s="570"/>
      <c r="D107" s="494"/>
      <c r="E107" s="571"/>
      <c r="F107" s="497"/>
      <c r="G107" s="472"/>
    </row>
    <row r="108" spans="1:7" ht="26.4">
      <c r="A108" s="367" t="s">
        <v>698</v>
      </c>
      <c r="B108" s="368"/>
      <c r="C108" s="570" t="s">
        <v>624</v>
      </c>
      <c r="D108" s="494" t="s">
        <v>489</v>
      </c>
      <c r="E108" s="571">
        <v>4</v>
      </c>
      <c r="F108" s="497"/>
      <c r="G108" s="472"/>
    </row>
    <row r="109" spans="1:7">
      <c r="A109" s="367"/>
      <c r="B109" s="368"/>
      <c r="C109" s="570"/>
      <c r="D109" s="494"/>
      <c r="E109" s="571"/>
      <c r="F109" s="497"/>
      <c r="G109" s="472"/>
    </row>
    <row r="110" spans="1:7" ht="26.4">
      <c r="A110" s="367" t="s">
        <v>699</v>
      </c>
      <c r="B110" s="375"/>
      <c r="C110" s="570" t="s">
        <v>623</v>
      </c>
      <c r="D110" s="494" t="s">
        <v>9</v>
      </c>
      <c r="E110" s="571">
        <v>11</v>
      </c>
      <c r="F110" s="497"/>
      <c r="G110" s="472"/>
    </row>
    <row r="111" spans="1:7">
      <c r="A111" s="367"/>
      <c r="B111" s="375"/>
      <c r="C111" s="572"/>
      <c r="D111" s="494"/>
      <c r="E111" s="571"/>
      <c r="F111" s="497"/>
      <c r="G111" s="472"/>
    </row>
    <row r="112" spans="1:7" ht="26.4">
      <c r="A112" s="367" t="s">
        <v>700</v>
      </c>
      <c r="B112" s="375"/>
      <c r="C112" s="570" t="s">
        <v>622</v>
      </c>
      <c r="D112" s="494" t="s">
        <v>489</v>
      </c>
      <c r="E112" s="571">
        <v>1</v>
      </c>
      <c r="F112" s="497"/>
      <c r="G112" s="472"/>
    </row>
    <row r="113" spans="1:7">
      <c r="A113" s="367"/>
      <c r="B113" s="375"/>
      <c r="C113" s="570"/>
      <c r="D113" s="494"/>
      <c r="E113" s="571"/>
      <c r="F113" s="497"/>
      <c r="G113" s="472"/>
    </row>
    <row r="114" spans="1:7" ht="15.6">
      <c r="A114" s="367" t="s">
        <v>701</v>
      </c>
      <c r="B114" s="375"/>
      <c r="C114" s="572" t="s">
        <v>621</v>
      </c>
      <c r="D114" s="494" t="s">
        <v>531</v>
      </c>
      <c r="E114" s="571">
        <v>8</v>
      </c>
      <c r="F114" s="497"/>
      <c r="G114" s="472"/>
    </row>
    <row r="115" spans="1:7">
      <c r="A115" s="367"/>
      <c r="B115" s="375"/>
      <c r="C115" s="572"/>
      <c r="D115" s="494"/>
      <c r="E115" s="571"/>
      <c r="F115" s="497"/>
      <c r="G115" s="472"/>
    </row>
    <row r="116" spans="1:7" ht="26.4">
      <c r="A116" s="367" t="s">
        <v>702</v>
      </c>
      <c r="B116" s="375"/>
      <c r="C116" s="392" t="s">
        <v>620</v>
      </c>
      <c r="D116" s="276" t="s">
        <v>489</v>
      </c>
      <c r="E116" s="580">
        <v>4</v>
      </c>
      <c r="F116" s="582"/>
      <c r="G116" s="604"/>
    </row>
    <row r="117" spans="1:7">
      <c r="A117" s="367"/>
      <c r="B117" s="368"/>
      <c r="C117" s="579"/>
      <c r="D117" s="276"/>
      <c r="E117" s="580"/>
      <c r="F117" s="582"/>
      <c r="G117" s="604"/>
    </row>
    <row r="118" spans="1:7" s="240" customFormat="1" ht="15.6">
      <c r="A118" s="367" t="s">
        <v>703</v>
      </c>
      <c r="B118" s="368"/>
      <c r="C118" s="579" t="s">
        <v>752</v>
      </c>
      <c r="D118" s="494" t="s">
        <v>531</v>
      </c>
      <c r="E118" s="580">
        <v>42</v>
      </c>
      <c r="F118" s="582"/>
      <c r="G118" s="604"/>
    </row>
    <row r="119" spans="1:7" s="240" customFormat="1">
      <c r="A119" s="301"/>
      <c r="B119" s="69"/>
      <c r="C119" s="273"/>
      <c r="D119" s="276"/>
      <c r="E119" s="475"/>
      <c r="F119" s="605"/>
      <c r="G119" s="483"/>
    </row>
    <row r="120" spans="1:7">
      <c r="A120" s="583"/>
      <c r="B120" s="248"/>
      <c r="C120" s="584" t="s">
        <v>46</v>
      </c>
      <c r="D120" s="585"/>
      <c r="E120" s="586"/>
      <c r="F120" s="587" t="s">
        <v>5</v>
      </c>
      <c r="G120" s="588"/>
    </row>
    <row r="121" spans="1:7">
      <c r="A121" s="589"/>
      <c r="B121" s="248"/>
      <c r="C121" s="584" t="s">
        <v>46</v>
      </c>
      <c r="D121" s="585"/>
      <c r="E121" s="586"/>
      <c r="F121" s="587" t="s">
        <v>5</v>
      </c>
      <c r="G121" s="588"/>
    </row>
    <row r="122" spans="1:7" s="240" customFormat="1">
      <c r="A122" s="301"/>
      <c r="B122" s="69"/>
      <c r="C122" s="273"/>
      <c r="D122" s="276"/>
      <c r="E122" s="475"/>
      <c r="F122" s="605"/>
      <c r="G122" s="483"/>
    </row>
    <row r="123" spans="1:7" s="240" customFormat="1" ht="26.4">
      <c r="A123" s="367" t="s">
        <v>704</v>
      </c>
      <c r="B123" s="368"/>
      <c r="C123" s="570" t="s">
        <v>619</v>
      </c>
      <c r="D123" s="494" t="s">
        <v>489</v>
      </c>
      <c r="E123" s="571">
        <v>1</v>
      </c>
      <c r="F123" s="497"/>
      <c r="G123" s="472"/>
    </row>
    <row r="124" spans="1:7" s="240" customFormat="1">
      <c r="A124" s="466"/>
      <c r="B124" s="368"/>
      <c r="C124" s="570"/>
      <c r="D124" s="494"/>
      <c r="E124" s="571"/>
      <c r="F124" s="497"/>
      <c r="G124" s="472"/>
    </row>
    <row r="125" spans="1:7" s="567" customFormat="1">
      <c r="A125" s="367" t="s">
        <v>705</v>
      </c>
      <c r="B125" s="368"/>
      <c r="C125" s="572" t="s">
        <v>618</v>
      </c>
      <c r="D125" s="494" t="s">
        <v>489</v>
      </c>
      <c r="E125" s="571">
        <v>2</v>
      </c>
      <c r="F125" s="497"/>
      <c r="G125" s="472"/>
    </row>
    <row r="126" spans="1:7" s="240" customFormat="1">
      <c r="A126" s="367"/>
      <c r="B126" s="368"/>
      <c r="C126" s="572"/>
      <c r="D126" s="494"/>
      <c r="E126" s="571"/>
      <c r="F126" s="497"/>
      <c r="G126" s="472"/>
    </row>
    <row r="127" spans="1:7" s="240" customFormat="1" ht="26.4">
      <c r="A127" s="367" t="s">
        <v>706</v>
      </c>
      <c r="B127" s="368"/>
      <c r="C127" s="570" t="s">
        <v>617</v>
      </c>
      <c r="D127" s="494" t="s">
        <v>9</v>
      </c>
      <c r="E127" s="571">
        <v>12</v>
      </c>
      <c r="F127" s="497"/>
      <c r="G127" s="472"/>
    </row>
    <row r="128" spans="1:7" s="240" customFormat="1">
      <c r="A128" s="367"/>
      <c r="B128" s="368"/>
      <c r="C128" s="572"/>
      <c r="D128" s="494"/>
      <c r="E128" s="571"/>
      <c r="F128" s="497"/>
      <c r="G128" s="472"/>
    </row>
    <row r="129" spans="1:7" s="240" customFormat="1" ht="26.4">
      <c r="A129" s="367" t="s">
        <v>707</v>
      </c>
      <c r="B129" s="368"/>
      <c r="C129" s="570" t="s">
        <v>753</v>
      </c>
      <c r="D129" s="494" t="s">
        <v>489</v>
      </c>
      <c r="E129" s="571">
        <v>1</v>
      </c>
      <c r="F129" s="497"/>
      <c r="G129" s="472"/>
    </row>
    <row r="130" spans="1:7" s="240" customFormat="1">
      <c r="A130" s="367"/>
      <c r="B130" s="368"/>
      <c r="C130" s="572"/>
      <c r="D130" s="494"/>
      <c r="E130" s="571"/>
      <c r="F130" s="497"/>
      <c r="G130" s="472"/>
    </row>
    <row r="131" spans="1:7" s="240" customFormat="1" ht="15.6">
      <c r="A131" s="367" t="s">
        <v>708</v>
      </c>
      <c r="B131" s="368"/>
      <c r="C131" s="572" t="s">
        <v>616</v>
      </c>
      <c r="D131" s="494" t="s">
        <v>531</v>
      </c>
      <c r="E131" s="571">
        <v>2</v>
      </c>
      <c r="F131" s="497"/>
      <c r="G131" s="472"/>
    </row>
    <row r="132" spans="1:7" s="240" customFormat="1">
      <c r="A132" s="367"/>
      <c r="B132" s="368"/>
      <c r="C132" s="572"/>
      <c r="D132" s="494"/>
      <c r="E132" s="571"/>
      <c r="F132" s="497"/>
      <c r="G132" s="472"/>
    </row>
    <row r="133" spans="1:7" s="240" customFormat="1" ht="26.4">
      <c r="A133" s="367" t="s">
        <v>709</v>
      </c>
      <c r="B133" s="368"/>
      <c r="C133" s="570" t="s">
        <v>615</v>
      </c>
      <c r="D133" s="494" t="s">
        <v>489</v>
      </c>
      <c r="E133" s="571">
        <v>1</v>
      </c>
      <c r="F133" s="497"/>
      <c r="G133" s="472"/>
    </row>
    <row r="134" spans="1:7" s="240" customFormat="1">
      <c r="A134" s="367"/>
      <c r="B134" s="368"/>
      <c r="C134" s="570"/>
      <c r="D134" s="494"/>
      <c r="E134" s="571"/>
      <c r="F134" s="497"/>
      <c r="G134" s="472"/>
    </row>
    <row r="135" spans="1:7" s="240" customFormat="1" ht="26.4">
      <c r="A135" s="367" t="s">
        <v>710</v>
      </c>
      <c r="B135" s="368"/>
      <c r="C135" s="570" t="s">
        <v>731</v>
      </c>
      <c r="D135" s="494" t="s">
        <v>9</v>
      </c>
      <c r="E135" s="571">
        <v>6</v>
      </c>
      <c r="F135" s="497"/>
      <c r="G135" s="472"/>
    </row>
    <row r="136" spans="1:7" s="240" customFormat="1">
      <c r="A136" s="367"/>
      <c r="B136" s="368"/>
      <c r="C136" s="572"/>
      <c r="D136" s="494"/>
      <c r="E136" s="571"/>
      <c r="F136" s="497"/>
      <c r="G136" s="472"/>
    </row>
    <row r="137" spans="1:7" s="240" customFormat="1" ht="26.4">
      <c r="A137" s="367" t="s">
        <v>711</v>
      </c>
      <c r="B137" s="368"/>
      <c r="C137" s="570" t="s">
        <v>614</v>
      </c>
      <c r="D137" s="494" t="s">
        <v>9</v>
      </c>
      <c r="E137" s="571">
        <v>6</v>
      </c>
      <c r="F137" s="497"/>
      <c r="G137" s="472"/>
    </row>
    <row r="138" spans="1:7" s="240" customFormat="1">
      <c r="A138" s="367"/>
      <c r="B138" s="368"/>
      <c r="C138" s="572"/>
      <c r="D138" s="494"/>
      <c r="E138" s="571"/>
      <c r="F138" s="497"/>
      <c r="G138" s="472"/>
    </row>
    <row r="139" spans="1:7" s="240" customFormat="1">
      <c r="A139" s="367" t="s">
        <v>712</v>
      </c>
      <c r="B139" s="368"/>
      <c r="C139" s="572" t="s">
        <v>754</v>
      </c>
      <c r="D139" s="494" t="s">
        <v>9</v>
      </c>
      <c r="E139" s="571">
        <v>1</v>
      </c>
      <c r="F139" s="497"/>
      <c r="G139" s="472"/>
    </row>
    <row r="140" spans="1:7" s="240" customFormat="1">
      <c r="A140" s="367"/>
      <c r="B140" s="368"/>
      <c r="C140" s="572"/>
      <c r="D140" s="494"/>
      <c r="E140" s="571"/>
      <c r="F140" s="497"/>
      <c r="G140" s="472"/>
    </row>
    <row r="141" spans="1:7" s="240" customFormat="1">
      <c r="A141" s="367" t="s">
        <v>713</v>
      </c>
      <c r="B141" s="368"/>
      <c r="C141" s="572" t="s">
        <v>613</v>
      </c>
      <c r="D141" s="494" t="s">
        <v>9</v>
      </c>
      <c r="E141" s="571">
        <v>2</v>
      </c>
      <c r="F141" s="497"/>
      <c r="G141" s="472"/>
    </row>
    <row r="142" spans="1:7" s="240" customFormat="1">
      <c r="A142" s="367"/>
      <c r="B142" s="368"/>
      <c r="C142" s="572"/>
      <c r="D142" s="494"/>
      <c r="E142" s="571"/>
      <c r="F142" s="497"/>
      <c r="G142" s="472"/>
    </row>
    <row r="143" spans="1:7" s="240" customFormat="1" ht="39.6">
      <c r="A143" s="367" t="s">
        <v>714</v>
      </c>
      <c r="B143" s="368"/>
      <c r="C143" s="570" t="s">
        <v>612</v>
      </c>
      <c r="D143" s="494" t="s">
        <v>489</v>
      </c>
      <c r="E143" s="571">
        <v>1</v>
      </c>
      <c r="F143" s="497"/>
      <c r="G143" s="472"/>
    </row>
    <row r="144" spans="1:7" s="240" customFormat="1">
      <c r="A144" s="367"/>
      <c r="B144" s="368"/>
      <c r="C144" s="572"/>
      <c r="D144" s="494"/>
      <c r="E144" s="571"/>
      <c r="F144" s="606"/>
      <c r="G144" s="472"/>
    </row>
    <row r="145" spans="1:7" s="240" customFormat="1" ht="26.4">
      <c r="A145" s="367" t="s">
        <v>715</v>
      </c>
      <c r="B145" s="368"/>
      <c r="C145" s="570" t="s">
        <v>611</v>
      </c>
      <c r="D145" s="494" t="s">
        <v>489</v>
      </c>
      <c r="E145" s="571">
        <v>1</v>
      </c>
      <c r="F145" s="497"/>
      <c r="G145" s="472"/>
    </row>
    <row r="146" spans="1:7" s="240" customFormat="1">
      <c r="A146" s="367"/>
      <c r="B146" s="368"/>
      <c r="C146" s="572"/>
      <c r="D146" s="494"/>
      <c r="E146" s="571"/>
      <c r="F146" s="497"/>
      <c r="G146" s="472"/>
    </row>
    <row r="147" spans="1:7" s="240" customFormat="1" ht="26.4">
      <c r="A147" s="367" t="s">
        <v>716</v>
      </c>
      <c r="B147" s="368"/>
      <c r="C147" s="570" t="s">
        <v>610</v>
      </c>
      <c r="D147" s="494" t="s">
        <v>9</v>
      </c>
      <c r="E147" s="571">
        <v>6</v>
      </c>
      <c r="F147" s="606"/>
      <c r="G147" s="472"/>
    </row>
    <row r="148" spans="1:7" s="240" customFormat="1">
      <c r="A148" s="367"/>
      <c r="B148" s="368"/>
      <c r="C148" s="572"/>
      <c r="D148" s="494"/>
      <c r="E148" s="571"/>
      <c r="F148" s="606"/>
      <c r="G148" s="472"/>
    </row>
    <row r="149" spans="1:7" s="240" customFormat="1" ht="26.4">
      <c r="A149" s="367" t="s">
        <v>717</v>
      </c>
      <c r="B149" s="368"/>
      <c r="C149" s="570" t="s">
        <v>609</v>
      </c>
      <c r="D149" s="494" t="s">
        <v>9</v>
      </c>
      <c r="E149" s="571">
        <v>5</v>
      </c>
      <c r="F149" s="497"/>
      <c r="G149" s="472"/>
    </row>
    <row r="150" spans="1:7" s="240" customFormat="1">
      <c r="A150" s="367"/>
      <c r="B150" s="368"/>
      <c r="C150" s="572"/>
      <c r="D150" s="494"/>
      <c r="E150" s="571"/>
      <c r="F150" s="497"/>
      <c r="G150" s="472"/>
    </row>
    <row r="151" spans="1:7" s="240" customFormat="1">
      <c r="A151" s="301" t="s">
        <v>758</v>
      </c>
      <c r="B151" s="69"/>
      <c r="C151" s="607" t="s">
        <v>608</v>
      </c>
      <c r="D151" s="276"/>
      <c r="E151" s="481"/>
      <c r="F151" s="605"/>
      <c r="G151" s="608"/>
    </row>
    <row r="152" spans="1:7" s="240" customFormat="1">
      <c r="A152" s="301"/>
      <c r="B152" s="69"/>
      <c r="C152" s="493"/>
      <c r="D152" s="494"/>
      <c r="E152" s="481"/>
      <c r="F152" s="605"/>
      <c r="G152" s="483"/>
    </row>
    <row r="153" spans="1:7" s="240" customFormat="1" ht="15.6">
      <c r="A153" s="367" t="s">
        <v>718</v>
      </c>
      <c r="B153" s="368"/>
      <c r="C153" s="572" t="s">
        <v>607</v>
      </c>
      <c r="D153" s="494" t="s">
        <v>531</v>
      </c>
      <c r="E153" s="571">
        <v>4</v>
      </c>
      <c r="F153" s="497"/>
      <c r="G153" s="472"/>
    </row>
    <row r="154" spans="1:7" s="240" customFormat="1">
      <c r="A154" s="367"/>
      <c r="B154" s="368"/>
      <c r="C154" s="572"/>
      <c r="D154" s="494"/>
      <c r="E154" s="571"/>
      <c r="F154" s="497"/>
      <c r="G154" s="472"/>
    </row>
    <row r="155" spans="1:7" s="240" customFormat="1" ht="26.4">
      <c r="A155" s="367" t="s">
        <v>719</v>
      </c>
      <c r="B155" s="368"/>
      <c r="C155" s="570" t="s">
        <v>606</v>
      </c>
      <c r="D155" s="494" t="s">
        <v>489</v>
      </c>
      <c r="E155" s="571">
        <v>3</v>
      </c>
      <c r="F155" s="497"/>
      <c r="G155" s="472"/>
    </row>
    <row r="156" spans="1:7" s="240" customFormat="1">
      <c r="A156" s="367"/>
      <c r="B156" s="368"/>
      <c r="C156" s="572"/>
      <c r="D156" s="494"/>
      <c r="E156" s="571"/>
      <c r="F156" s="497"/>
      <c r="G156" s="472"/>
    </row>
    <row r="157" spans="1:7" s="567" customFormat="1" ht="26.4">
      <c r="A157" s="367" t="s">
        <v>720</v>
      </c>
      <c r="B157" s="368"/>
      <c r="C157" s="570" t="s">
        <v>605</v>
      </c>
      <c r="D157" s="494" t="s">
        <v>489</v>
      </c>
      <c r="E157" s="571">
        <v>2</v>
      </c>
      <c r="F157" s="497"/>
      <c r="G157" s="472"/>
    </row>
    <row r="158" spans="1:7" s="240" customFormat="1">
      <c r="A158" s="367"/>
      <c r="B158" s="368"/>
      <c r="C158" s="572"/>
      <c r="D158" s="494"/>
      <c r="E158" s="571"/>
      <c r="F158" s="497"/>
      <c r="G158" s="472"/>
    </row>
    <row r="159" spans="1:7" s="240" customFormat="1" ht="26.4">
      <c r="A159" s="367" t="s">
        <v>721</v>
      </c>
      <c r="B159" s="368"/>
      <c r="C159" s="570" t="s">
        <v>755</v>
      </c>
      <c r="D159" s="494" t="s">
        <v>9</v>
      </c>
      <c r="E159" s="571">
        <v>5</v>
      </c>
      <c r="F159" s="497"/>
      <c r="G159" s="472"/>
    </row>
    <row r="160" spans="1:7" s="240" customFormat="1">
      <c r="A160" s="367"/>
      <c r="B160" s="368"/>
      <c r="C160" s="572"/>
      <c r="D160" s="494"/>
      <c r="E160" s="571"/>
      <c r="F160" s="497"/>
      <c r="G160" s="472"/>
    </row>
    <row r="161" spans="1:7" s="240" customFormat="1" ht="26.4">
      <c r="A161" s="367" t="s">
        <v>722</v>
      </c>
      <c r="B161" s="368"/>
      <c r="C161" s="570" t="s">
        <v>604</v>
      </c>
      <c r="D161" s="494" t="s">
        <v>489</v>
      </c>
      <c r="E161" s="609">
        <v>1</v>
      </c>
      <c r="F161" s="497"/>
      <c r="G161" s="497"/>
    </row>
    <row r="162" spans="1:7" s="240" customFormat="1">
      <c r="A162" s="367"/>
      <c r="B162" s="368"/>
      <c r="C162" s="570"/>
      <c r="D162" s="494"/>
      <c r="E162" s="609"/>
      <c r="F162" s="497"/>
      <c r="G162" s="497"/>
    </row>
    <row r="163" spans="1:7" s="240" customFormat="1" ht="15.6">
      <c r="A163" s="367" t="s">
        <v>723</v>
      </c>
      <c r="B163" s="368"/>
      <c r="C163" s="572" t="s">
        <v>603</v>
      </c>
      <c r="D163" s="494" t="s">
        <v>531</v>
      </c>
      <c r="E163" s="609">
        <v>1.5</v>
      </c>
      <c r="F163" s="497"/>
      <c r="G163" s="497"/>
    </row>
    <row r="164" spans="1:7" s="240" customFormat="1">
      <c r="A164" s="367"/>
      <c r="B164" s="368"/>
      <c r="C164" s="572"/>
      <c r="D164" s="494"/>
      <c r="E164" s="609"/>
      <c r="F164" s="497"/>
      <c r="G164" s="497"/>
    </row>
    <row r="165" spans="1:7" s="240" customFormat="1">
      <c r="A165" s="367" t="s">
        <v>724</v>
      </c>
      <c r="B165" s="368"/>
      <c r="C165" s="572" t="s">
        <v>602</v>
      </c>
      <c r="D165" s="494" t="s">
        <v>489</v>
      </c>
      <c r="E165" s="571">
        <v>1</v>
      </c>
      <c r="F165" s="497"/>
      <c r="G165" s="472"/>
    </row>
    <row r="166" spans="1:7" s="240" customFormat="1">
      <c r="A166" s="367"/>
      <c r="B166" s="368"/>
      <c r="C166" s="572" t="s">
        <v>601</v>
      </c>
      <c r="D166" s="494"/>
      <c r="E166" s="571"/>
      <c r="F166" s="497"/>
      <c r="G166" s="472"/>
    </row>
    <row r="167" spans="1:7" s="240" customFormat="1">
      <c r="A167" s="367"/>
      <c r="B167" s="368"/>
      <c r="C167" s="572"/>
      <c r="D167" s="494"/>
      <c r="E167" s="571"/>
      <c r="F167" s="497"/>
      <c r="G167" s="472"/>
    </row>
    <row r="168" spans="1:7" s="240" customFormat="1" ht="26.4">
      <c r="A168" s="367" t="s">
        <v>725</v>
      </c>
      <c r="B168" s="368"/>
      <c r="C168" s="570" t="s">
        <v>600</v>
      </c>
      <c r="D168" s="494" t="s">
        <v>489</v>
      </c>
      <c r="E168" s="571">
        <v>1</v>
      </c>
      <c r="F168" s="497"/>
      <c r="G168" s="472"/>
    </row>
    <row r="169" spans="1:7" s="240" customFormat="1">
      <c r="A169" s="301"/>
      <c r="B169" s="69"/>
      <c r="C169" s="610"/>
      <c r="D169" s="494"/>
      <c r="E169" s="574"/>
      <c r="F169" s="575"/>
      <c r="G169" s="483"/>
    </row>
    <row r="170" spans="1:7" s="240" customFormat="1">
      <c r="A170" s="367" t="s">
        <v>756</v>
      </c>
      <c r="B170" s="368"/>
      <c r="C170" s="611" t="s">
        <v>599</v>
      </c>
      <c r="D170" s="276"/>
      <c r="E170" s="470"/>
      <c r="F170" s="582"/>
      <c r="G170" s="604"/>
    </row>
    <row r="171" spans="1:7" s="240" customFormat="1">
      <c r="A171" s="367"/>
      <c r="B171" s="368"/>
      <c r="C171" s="611"/>
      <c r="D171" s="494"/>
      <c r="E171" s="470"/>
      <c r="F171" s="582"/>
      <c r="G171" s="472"/>
    </row>
    <row r="172" spans="1:7" s="240" customFormat="1" ht="26.4">
      <c r="A172" s="367" t="s">
        <v>726</v>
      </c>
      <c r="B172" s="368"/>
      <c r="C172" s="392" t="s">
        <v>598</v>
      </c>
      <c r="D172" s="494" t="s">
        <v>489</v>
      </c>
      <c r="E172" s="470">
        <v>1</v>
      </c>
      <c r="F172" s="582"/>
      <c r="G172" s="472"/>
    </row>
    <row r="173" spans="1:7">
      <c r="A173" s="579"/>
      <c r="B173" s="368"/>
      <c r="C173" s="572"/>
      <c r="D173" s="494"/>
      <c r="E173" s="571"/>
      <c r="F173" s="497"/>
      <c r="G173" s="472"/>
    </row>
    <row r="174" spans="1:7">
      <c r="A174" s="367" t="s">
        <v>727</v>
      </c>
      <c r="B174" s="368"/>
      <c r="C174" s="572" t="s">
        <v>732</v>
      </c>
      <c r="D174" s="494" t="s">
        <v>333</v>
      </c>
      <c r="E174" s="571" t="s">
        <v>333</v>
      </c>
      <c r="F174" s="497">
        <v>120000</v>
      </c>
      <c r="G174" s="472">
        <v>120000</v>
      </c>
    </row>
    <row r="175" spans="1:7">
      <c r="A175" s="367"/>
      <c r="B175" s="368"/>
      <c r="C175" s="370"/>
      <c r="D175" s="276"/>
      <c r="E175" s="478"/>
      <c r="F175" s="582"/>
      <c r="G175" s="472"/>
    </row>
    <row r="176" spans="1:7" s="240" customFormat="1">
      <c r="A176" s="367" t="s">
        <v>757</v>
      </c>
      <c r="B176" s="368"/>
      <c r="C176" s="372" t="s">
        <v>597</v>
      </c>
      <c r="D176" s="276"/>
      <c r="E176" s="478"/>
      <c r="F176" s="582"/>
      <c r="G176" s="472"/>
    </row>
    <row r="177" spans="1:7" s="240" customFormat="1">
      <c r="A177" s="367"/>
      <c r="B177" s="368"/>
      <c r="C177" s="372"/>
      <c r="D177" s="276"/>
      <c r="E177" s="478"/>
      <c r="F177" s="582"/>
      <c r="G177" s="472"/>
    </row>
    <row r="178" spans="1:7" s="240" customFormat="1" ht="26.4">
      <c r="A178" s="367" t="s">
        <v>728</v>
      </c>
      <c r="B178" s="368"/>
      <c r="C178" s="370" t="s">
        <v>733</v>
      </c>
      <c r="D178" s="276" t="s">
        <v>763</v>
      </c>
      <c r="E178" s="470">
        <v>2</v>
      </c>
      <c r="F178" s="582"/>
      <c r="G178" s="472"/>
    </row>
    <row r="179" spans="1:7" s="240" customFormat="1">
      <c r="A179" s="367"/>
      <c r="B179" s="368"/>
      <c r="C179" s="612"/>
      <c r="D179" s="243"/>
      <c r="E179" s="373"/>
      <c r="F179" s="374"/>
      <c r="G179" s="374"/>
    </row>
    <row r="180" spans="1:7">
      <c r="A180" s="289"/>
      <c r="B180" s="70"/>
      <c r="C180" s="1"/>
      <c r="D180" s="16"/>
      <c r="E180" s="17"/>
      <c r="F180" s="18"/>
      <c r="G180" s="283"/>
    </row>
    <row r="181" spans="1:7">
      <c r="A181" s="290"/>
      <c r="B181" s="71" t="s">
        <v>1084</v>
      </c>
      <c r="C181" s="2"/>
      <c r="D181" s="19"/>
      <c r="E181" s="20"/>
      <c r="F181" s="21" t="s">
        <v>5</v>
      </c>
      <c r="G181" s="284"/>
    </row>
    <row r="182" spans="1:7">
      <c r="A182" s="293"/>
      <c r="B182" s="294"/>
      <c r="C182" s="295"/>
      <c r="D182" s="296"/>
      <c r="E182" s="297"/>
      <c r="F182" s="298"/>
      <c r="G182" s="299"/>
    </row>
    <row r="183" spans="1:7">
      <c r="A183" s="11"/>
      <c r="B183" s="72"/>
      <c r="C183" s="239"/>
      <c r="D183" s="31"/>
      <c r="E183" s="32"/>
      <c r="F183" s="33"/>
      <c r="G183" s="33"/>
    </row>
    <row r="184" spans="1:7">
      <c r="A184" s="11"/>
      <c r="B184" s="72"/>
      <c r="C184" s="11"/>
      <c r="D184" s="31"/>
      <c r="E184" s="32"/>
      <c r="F184" s="34"/>
      <c r="G184" s="33"/>
    </row>
    <row r="185" spans="1:7">
      <c r="A185" s="11"/>
      <c r="B185" s="72"/>
      <c r="C185" s="239"/>
      <c r="D185" s="31"/>
      <c r="E185" s="32"/>
      <c r="F185" s="33"/>
      <c r="G185" s="33"/>
    </row>
    <row r="186" spans="1:7">
      <c r="A186" s="11"/>
      <c r="B186" s="72"/>
      <c r="C186" s="11"/>
      <c r="D186" s="31"/>
      <c r="E186" s="32"/>
      <c r="F186" s="34"/>
      <c r="G186" s="33"/>
    </row>
    <row r="187" spans="1:7">
      <c r="A187" s="11"/>
      <c r="B187" s="72"/>
      <c r="C187" s="239"/>
      <c r="D187" s="31"/>
      <c r="E187" s="32"/>
      <c r="F187" s="33"/>
      <c r="G187" s="33"/>
    </row>
    <row r="188" spans="1:7">
      <c r="A188" s="11"/>
      <c r="B188" s="72"/>
      <c r="C188" s="11"/>
      <c r="D188" s="31"/>
      <c r="E188" s="32"/>
      <c r="F188" s="34"/>
      <c r="G188" s="33"/>
    </row>
    <row r="189" spans="1:7">
      <c r="A189" s="11"/>
      <c r="B189" s="72"/>
      <c r="C189" s="11"/>
      <c r="D189" s="31"/>
      <c r="E189" s="32"/>
      <c r="F189" s="34"/>
      <c r="G189" s="33"/>
    </row>
    <row r="190" spans="1:7">
      <c r="A190" s="11"/>
      <c r="B190" s="73"/>
      <c r="C190" s="11"/>
      <c r="D190" s="31"/>
      <c r="E190" s="32"/>
      <c r="F190" s="33"/>
      <c r="G190" s="33"/>
    </row>
    <row r="191" spans="1:7">
      <c r="A191" s="11"/>
      <c r="B191" s="74"/>
      <c r="C191" s="11"/>
      <c r="D191" s="31"/>
      <c r="E191" s="32"/>
      <c r="F191" s="33"/>
      <c r="G191" s="33"/>
    </row>
    <row r="192" spans="1:7">
      <c r="A192" s="11"/>
      <c r="B192" s="75"/>
      <c r="C192" s="11"/>
      <c r="D192" s="31"/>
      <c r="E192" s="32"/>
      <c r="F192" s="33"/>
      <c r="G192" s="33"/>
    </row>
    <row r="193" spans="1:7">
      <c r="A193" s="11"/>
      <c r="B193" s="72"/>
      <c r="C193" s="11"/>
      <c r="D193" s="31"/>
      <c r="E193" s="32"/>
      <c r="F193" s="33"/>
      <c r="G193" s="33"/>
    </row>
    <row r="194" spans="1:7">
      <c r="A194" s="11"/>
      <c r="B194" s="75"/>
      <c r="C194" s="11"/>
      <c r="D194" s="31"/>
      <c r="E194" s="32"/>
      <c r="F194" s="33"/>
      <c r="G194" s="33"/>
    </row>
    <row r="195" spans="1:7">
      <c r="A195" s="11"/>
      <c r="B195" s="75"/>
      <c r="C195" s="11"/>
      <c r="D195" s="31"/>
      <c r="E195" s="32"/>
      <c r="F195" s="33"/>
      <c r="G195" s="33"/>
    </row>
    <row r="196" spans="1:7">
      <c r="A196" s="11"/>
      <c r="B196" s="75"/>
      <c r="C196" s="35"/>
      <c r="D196" s="36"/>
      <c r="E196" s="36"/>
      <c r="F196" s="33"/>
      <c r="G196" s="33"/>
    </row>
    <row r="197" spans="1:7">
      <c r="A197" s="11"/>
      <c r="B197" s="75"/>
      <c r="C197" s="35"/>
      <c r="D197" s="36"/>
      <c r="E197" s="36"/>
      <c r="F197" s="33"/>
      <c r="G197" s="33"/>
    </row>
    <row r="198" spans="1:7">
      <c r="A198" s="11"/>
      <c r="B198" s="75"/>
      <c r="C198" s="35"/>
      <c r="D198" s="36"/>
      <c r="E198" s="36"/>
      <c r="F198" s="33"/>
      <c r="G198" s="33"/>
    </row>
    <row r="199" spans="1:7">
      <c r="A199" s="11"/>
      <c r="B199" s="75"/>
      <c r="C199" s="35"/>
      <c r="D199" s="36"/>
      <c r="E199" s="36"/>
      <c r="F199" s="33"/>
      <c r="G199" s="33"/>
    </row>
    <row r="200" spans="1:7">
      <c r="A200" s="11"/>
      <c r="B200" s="75"/>
      <c r="C200" s="35"/>
      <c r="D200" s="36"/>
      <c r="E200" s="36"/>
      <c r="F200" s="33"/>
      <c r="G200" s="33"/>
    </row>
    <row r="201" spans="1:7">
      <c r="A201" s="11"/>
      <c r="B201" s="75"/>
      <c r="C201" s="35"/>
      <c r="D201" s="36"/>
      <c r="E201" s="36"/>
      <c r="F201" s="33"/>
      <c r="G201" s="33"/>
    </row>
    <row r="202" spans="1:7">
      <c r="A202" s="11"/>
      <c r="B202" s="75"/>
      <c r="C202" s="35"/>
      <c r="D202" s="36"/>
      <c r="E202" s="36"/>
      <c r="F202" s="33"/>
      <c r="G202" s="33"/>
    </row>
    <row r="203" spans="1:7">
      <c r="A203" s="11"/>
      <c r="B203" s="75"/>
      <c r="C203" s="35"/>
      <c r="D203" s="36"/>
      <c r="E203" s="36"/>
      <c r="F203" s="33"/>
      <c r="G203" s="33"/>
    </row>
    <row r="204" spans="1:7">
      <c r="A204" s="11"/>
      <c r="B204" s="75"/>
      <c r="C204" s="35"/>
      <c r="D204" s="36"/>
      <c r="E204" s="36"/>
      <c r="F204" s="33"/>
      <c r="G204" s="33"/>
    </row>
    <row r="205" spans="1:7">
      <c r="A205" s="11"/>
      <c r="B205" s="75"/>
      <c r="C205" s="35"/>
      <c r="D205" s="36"/>
      <c r="E205" s="36"/>
      <c r="F205" s="33"/>
      <c r="G205" s="33"/>
    </row>
    <row r="206" spans="1:7">
      <c r="A206" s="11"/>
      <c r="B206" s="75"/>
      <c r="C206" s="35"/>
      <c r="D206" s="36"/>
      <c r="E206" s="36"/>
      <c r="F206" s="33"/>
      <c r="G206" s="33"/>
    </row>
    <row r="207" spans="1:7">
      <c r="A207" s="11"/>
      <c r="B207" s="75"/>
      <c r="C207" s="35"/>
      <c r="D207" s="36"/>
      <c r="E207" s="36"/>
      <c r="F207" s="33"/>
      <c r="G207" s="33"/>
    </row>
    <row r="208" spans="1:7">
      <c r="A208" s="11"/>
      <c r="B208" s="75"/>
      <c r="C208" s="35"/>
      <c r="D208" s="36"/>
      <c r="E208" s="36"/>
      <c r="F208" s="33"/>
      <c r="G208" s="33"/>
    </row>
    <row r="209" spans="1:7">
      <c r="A209" s="11"/>
      <c r="B209" s="75"/>
      <c r="C209" s="35"/>
      <c r="D209" s="36"/>
      <c r="E209" s="36"/>
      <c r="F209" s="33"/>
      <c r="G209" s="33"/>
    </row>
    <row r="210" spans="1:7">
      <c r="A210" s="11"/>
      <c r="B210" s="75"/>
      <c r="C210" s="35"/>
      <c r="D210" s="36"/>
      <c r="E210" s="36"/>
      <c r="F210" s="33"/>
      <c r="G210" s="33"/>
    </row>
    <row r="211" spans="1:7">
      <c r="A211" s="11"/>
      <c r="B211" s="75"/>
      <c r="C211" s="11"/>
      <c r="D211" s="31"/>
      <c r="E211" s="32"/>
      <c r="F211" s="33"/>
      <c r="G211" s="33"/>
    </row>
    <row r="212" spans="1:7">
      <c r="A212" s="11"/>
      <c r="B212" s="75"/>
      <c r="C212" s="11"/>
      <c r="D212" s="31"/>
      <c r="E212" s="32"/>
      <c r="F212" s="33"/>
      <c r="G212" s="33"/>
    </row>
    <row r="213" spans="1:7">
      <c r="A213" s="12"/>
      <c r="B213" s="76"/>
      <c r="C213" s="2"/>
      <c r="D213" s="37"/>
      <c r="E213" s="38"/>
      <c r="F213" s="39"/>
      <c r="G213" s="39"/>
    </row>
    <row r="214" spans="1:7">
      <c r="A214" s="12"/>
      <c r="B214" s="71"/>
      <c r="C214" s="2"/>
      <c r="D214" s="19"/>
      <c r="E214" s="20"/>
      <c r="F214" s="21"/>
      <c r="G214" s="40"/>
    </row>
    <row r="215" spans="1:7">
      <c r="A215" s="12"/>
      <c r="B215" s="76"/>
      <c r="C215" s="2"/>
      <c r="D215" s="37"/>
      <c r="E215" s="38"/>
      <c r="F215" s="39"/>
      <c r="G215" s="39"/>
    </row>
  </sheetData>
  <dataConsolidate topLabels="1"/>
  <printOptions horizontalCentered="1"/>
  <pageMargins left="0.31496062992125984" right="0.11811023622047245" top="0.31496062992125984" bottom="0.31496062992125984" header="0" footer="0"/>
  <pageSetup paperSize="9" scale="71" firstPageNumber="10" orientation="portrait" useFirstPageNumber="1" r:id="rId1"/>
  <headerFooter alignWithMargins="0">
    <oddHeader>&amp;LJW14471: RENOVATIONS AT NORTHERN WORKS LABORATORY AND FLOW LABORATORY</oddHeader>
  </headerFooter>
  <rowBreaks count="2" manualBreakCount="2">
    <brk id="67" max="6" man="1"/>
    <brk id="1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64"/>
  <sheetViews>
    <sheetView showGridLines="0" tabSelected="1" view="pageLayout" zoomScaleNormal="100" zoomScaleSheetLayoutView="100" workbookViewId="0">
      <selection activeCell="D16" sqref="D16"/>
    </sheetView>
  </sheetViews>
  <sheetFormatPr defaultColWidth="9.33203125" defaultRowHeight="13.2"/>
  <cols>
    <col min="1" max="1" width="2.5546875" style="41" customWidth="1"/>
    <col min="2" max="2" width="17" style="41" customWidth="1"/>
    <col min="3" max="7" width="9.33203125" style="41"/>
    <col min="8" max="8" width="14.44140625" style="41" customWidth="1"/>
    <col min="9" max="9" width="3.44140625" style="41" customWidth="1"/>
    <col min="10" max="10" width="14.5546875" style="42" customWidth="1"/>
    <col min="11" max="11" width="3.5546875" style="41" customWidth="1"/>
    <col min="12" max="12" width="9.33203125" style="41"/>
    <col min="13" max="13" width="11.5546875" style="204" bestFit="1" customWidth="1"/>
    <col min="14" max="14" width="7.5546875" style="204" bestFit="1" customWidth="1"/>
    <col min="15" max="15" width="12.5546875" style="204" bestFit="1" customWidth="1"/>
    <col min="16" max="16" width="11.5546875" style="204" bestFit="1" customWidth="1"/>
    <col min="17" max="16384" width="9.33203125" style="41"/>
  </cols>
  <sheetData>
    <row r="1" spans="1:13" ht="13.8" thickBot="1"/>
    <row r="2" spans="1:13" ht="16.2" thickTop="1">
      <c r="B2" s="43" t="s">
        <v>12</v>
      </c>
      <c r="C2" s="44"/>
      <c r="D2" s="44"/>
      <c r="E2" s="44"/>
      <c r="F2" s="45"/>
      <c r="G2" s="45"/>
      <c r="H2" s="45"/>
      <c r="I2" s="45"/>
      <c r="J2" s="46"/>
    </row>
    <row r="3" spans="1:13" ht="15.6">
      <c r="B3" s="47"/>
      <c r="C3" s="48"/>
      <c r="D3" s="48"/>
      <c r="E3" s="48"/>
      <c r="F3" s="49"/>
      <c r="G3" s="49"/>
      <c r="H3" s="49"/>
      <c r="I3" s="49"/>
      <c r="J3" s="50"/>
    </row>
    <row r="4" spans="1:13" ht="13.2" customHeight="1" thickBot="1">
      <c r="B4" s="51" t="s">
        <v>13</v>
      </c>
      <c r="C4" s="623" t="s">
        <v>14</v>
      </c>
      <c r="D4" s="623"/>
      <c r="E4" s="623"/>
      <c r="F4" s="52"/>
      <c r="G4" s="52"/>
      <c r="H4" s="52"/>
      <c r="I4" s="49"/>
      <c r="J4" s="565" t="s">
        <v>15</v>
      </c>
    </row>
    <row r="5" spans="1:13">
      <c r="A5" s="53"/>
      <c r="B5" s="110" t="s">
        <v>390</v>
      </c>
      <c r="C5" s="41" t="s">
        <v>16</v>
      </c>
      <c r="F5" s="54"/>
      <c r="G5" s="54"/>
      <c r="H5" s="54"/>
      <c r="I5" s="55" t="s">
        <v>5</v>
      </c>
      <c r="J5" s="266"/>
      <c r="M5" s="241"/>
    </row>
    <row r="6" spans="1:13">
      <c r="A6" s="53"/>
      <c r="F6" s="54"/>
      <c r="G6" s="54"/>
      <c r="H6" s="54"/>
      <c r="I6" s="56"/>
      <c r="J6" s="57"/>
    </row>
    <row r="7" spans="1:13">
      <c r="A7" s="53"/>
      <c r="B7" s="110" t="s">
        <v>391</v>
      </c>
      <c r="C7" s="110" t="s">
        <v>515</v>
      </c>
      <c r="F7" s="54"/>
      <c r="G7" s="54"/>
      <c r="H7" s="54"/>
      <c r="I7" s="56" t="s">
        <v>5</v>
      </c>
      <c r="J7" s="58"/>
    </row>
    <row r="8" spans="1:13">
      <c r="A8" s="53"/>
      <c r="F8" s="54"/>
      <c r="G8" s="54"/>
      <c r="H8" s="54"/>
      <c r="I8" s="56"/>
      <c r="J8" s="57"/>
    </row>
    <row r="9" spans="1:13">
      <c r="A9" s="53"/>
      <c r="B9" s="110" t="s">
        <v>392</v>
      </c>
      <c r="C9" s="110" t="s">
        <v>536</v>
      </c>
      <c r="F9" s="54"/>
      <c r="G9" s="54"/>
      <c r="H9" s="54"/>
      <c r="I9" s="56" t="s">
        <v>5</v>
      </c>
      <c r="J9" s="57"/>
    </row>
    <row r="10" spans="1:13">
      <c r="A10" s="53"/>
      <c r="F10" s="54"/>
      <c r="G10" s="54"/>
      <c r="H10" s="54"/>
      <c r="I10" s="56"/>
      <c r="J10" s="57"/>
    </row>
    <row r="11" spans="1:13">
      <c r="A11" s="53"/>
      <c r="B11" s="110" t="s">
        <v>393</v>
      </c>
      <c r="C11" s="110" t="s">
        <v>1078</v>
      </c>
      <c r="F11" s="54"/>
      <c r="G11" s="54"/>
      <c r="H11" s="54"/>
      <c r="I11" s="56" t="s">
        <v>5</v>
      </c>
      <c r="J11" s="267"/>
    </row>
    <row r="12" spans="1:13">
      <c r="A12" s="53"/>
      <c r="B12" s="110"/>
      <c r="C12" s="110"/>
      <c r="F12" s="54"/>
      <c r="G12" s="54"/>
      <c r="H12" s="54"/>
      <c r="I12" s="56"/>
      <c r="J12" s="267"/>
    </row>
    <row r="13" spans="1:13">
      <c r="A13" s="53"/>
      <c r="B13" s="110" t="s">
        <v>394</v>
      </c>
      <c r="C13" s="110" t="s">
        <v>1079</v>
      </c>
      <c r="F13" s="54"/>
      <c r="G13" s="54"/>
      <c r="H13" s="54"/>
      <c r="I13" s="56" t="s">
        <v>5</v>
      </c>
      <c r="J13" s="267"/>
    </row>
    <row r="14" spans="1:13" hidden="1">
      <c r="A14" s="53"/>
      <c r="B14" s="110" t="s">
        <v>396</v>
      </c>
      <c r="C14" s="110" t="s">
        <v>491</v>
      </c>
      <c r="F14" s="54"/>
      <c r="G14" s="54"/>
      <c r="H14" s="54"/>
      <c r="I14" s="56" t="s">
        <v>5</v>
      </c>
      <c r="J14" s="57"/>
    </row>
    <row r="15" spans="1:13">
      <c r="A15" s="53"/>
      <c r="B15" s="110"/>
      <c r="C15" s="110"/>
      <c r="F15" s="54"/>
      <c r="G15" s="54"/>
      <c r="H15" s="54"/>
      <c r="I15" s="56"/>
      <c r="J15" s="57"/>
    </row>
    <row r="16" spans="1:13">
      <c r="A16" s="53"/>
      <c r="B16" s="110" t="s">
        <v>395</v>
      </c>
      <c r="C16" s="110" t="s">
        <v>1080</v>
      </c>
      <c r="F16" s="54"/>
      <c r="G16" s="54"/>
      <c r="H16" s="54"/>
      <c r="I16" s="56" t="s">
        <v>5</v>
      </c>
      <c r="J16" s="267"/>
    </row>
    <row r="17" spans="1:16">
      <c r="A17" s="53"/>
      <c r="B17" s="110"/>
      <c r="C17" s="110"/>
      <c r="F17" s="54"/>
      <c r="G17" s="54"/>
      <c r="H17" s="54"/>
      <c r="I17" s="56"/>
      <c r="J17" s="57"/>
    </row>
    <row r="18" spans="1:16">
      <c r="A18" s="53"/>
      <c r="B18" s="110" t="s">
        <v>729</v>
      </c>
      <c r="C18" s="110" t="s">
        <v>1081</v>
      </c>
      <c r="F18" s="54"/>
      <c r="G18" s="54"/>
      <c r="H18" s="54"/>
      <c r="I18" s="56" t="s">
        <v>5</v>
      </c>
      <c r="J18" s="267"/>
    </row>
    <row r="19" spans="1:16">
      <c r="A19" s="53"/>
      <c r="B19" s="110"/>
      <c r="C19" s="110"/>
      <c r="F19" s="54"/>
      <c r="G19" s="54"/>
      <c r="H19" s="54"/>
      <c r="I19" s="56"/>
      <c r="J19" s="57"/>
    </row>
    <row r="20" spans="1:16">
      <c r="A20" s="53"/>
      <c r="F20" s="54"/>
      <c r="G20" s="54"/>
      <c r="H20" s="54"/>
      <c r="I20" s="56"/>
      <c r="J20" s="57"/>
    </row>
    <row r="21" spans="1:16">
      <c r="A21" s="53"/>
      <c r="B21" s="110"/>
      <c r="C21" s="110"/>
      <c r="F21" s="54"/>
      <c r="G21" s="54"/>
      <c r="H21" s="54"/>
      <c r="I21" s="56"/>
      <c r="J21" s="57"/>
    </row>
    <row r="22" spans="1:16">
      <c r="A22" s="53"/>
      <c r="J22" s="58"/>
    </row>
    <row r="23" spans="1:16">
      <c r="A23" s="53"/>
      <c r="B23" s="110"/>
      <c r="C23" s="110"/>
      <c r="I23" s="110"/>
      <c r="J23" s="58"/>
    </row>
    <row r="24" spans="1:16">
      <c r="A24" s="53"/>
      <c r="B24" s="110"/>
      <c r="J24" s="58"/>
    </row>
    <row r="25" spans="1:16">
      <c r="A25" s="53"/>
      <c r="B25" s="110"/>
      <c r="C25" s="110"/>
      <c r="I25" s="110"/>
      <c r="J25" s="58"/>
    </row>
    <row r="26" spans="1:16">
      <c r="A26" s="53"/>
      <c r="B26" s="110"/>
      <c r="J26" s="58"/>
    </row>
    <row r="27" spans="1:16" ht="11.7" customHeight="1">
      <c r="A27" s="53"/>
      <c r="B27" s="110"/>
      <c r="C27" s="110"/>
      <c r="I27" s="110"/>
      <c r="J27" s="58"/>
    </row>
    <row r="28" spans="1:16">
      <c r="A28" s="53"/>
      <c r="B28" s="110"/>
      <c r="C28" s="110"/>
      <c r="J28" s="58"/>
    </row>
    <row r="29" spans="1:16">
      <c r="A29" s="53"/>
      <c r="B29" s="110"/>
      <c r="C29" s="110"/>
      <c r="I29" s="110"/>
      <c r="J29" s="58"/>
    </row>
    <row r="30" spans="1:16" s="60" customFormat="1">
      <c r="A30" s="59"/>
      <c r="B30" s="110"/>
      <c r="C30" s="110"/>
      <c r="D30" s="110"/>
      <c r="I30" s="166"/>
      <c r="J30" s="58"/>
      <c r="M30" s="204"/>
      <c r="N30" s="204"/>
      <c r="O30" s="204"/>
      <c r="P30" s="204"/>
    </row>
    <row r="31" spans="1:16" s="60" customFormat="1">
      <c r="A31" s="59"/>
      <c r="B31" s="110"/>
      <c r="C31" s="110"/>
      <c r="D31" s="110"/>
      <c r="I31" s="110"/>
      <c r="J31" s="58"/>
      <c r="M31" s="204"/>
      <c r="N31" s="204"/>
      <c r="O31" s="204"/>
      <c r="P31" s="204"/>
    </row>
    <row r="32" spans="1:16" s="60" customFormat="1">
      <c r="A32" s="59"/>
      <c r="B32" s="110"/>
      <c r="C32" s="110"/>
      <c r="D32" s="110"/>
      <c r="I32" s="166"/>
      <c r="J32" s="58"/>
      <c r="M32" s="204"/>
      <c r="N32" s="204"/>
      <c r="O32" s="204"/>
      <c r="P32" s="204"/>
    </row>
    <row r="33" spans="1:16">
      <c r="A33" s="53"/>
      <c r="B33" s="110"/>
      <c r="C33" s="110"/>
      <c r="I33" s="110"/>
      <c r="J33" s="58"/>
    </row>
    <row r="34" spans="1:16">
      <c r="A34" s="53"/>
      <c r="B34" s="110"/>
      <c r="J34" s="58"/>
    </row>
    <row r="35" spans="1:16">
      <c r="A35" s="53"/>
      <c r="B35" s="110"/>
      <c r="C35" s="110"/>
      <c r="I35" s="110"/>
      <c r="J35" s="58"/>
    </row>
    <row r="36" spans="1:16">
      <c r="A36" s="53"/>
      <c r="B36" s="110"/>
      <c r="J36" s="58"/>
    </row>
    <row r="37" spans="1:16">
      <c r="A37" s="53"/>
      <c r="B37" s="110"/>
      <c r="J37" s="58"/>
    </row>
    <row r="38" spans="1:16">
      <c r="A38" s="53"/>
      <c r="J38" s="58"/>
    </row>
    <row r="39" spans="1:16">
      <c r="A39" s="53"/>
      <c r="F39" s="54"/>
      <c r="G39" s="54"/>
      <c r="H39" s="54"/>
      <c r="I39" s="56"/>
      <c r="J39" s="58"/>
    </row>
    <row r="40" spans="1:16" s="60" customFormat="1">
      <c r="A40" s="59"/>
      <c r="I40" s="56"/>
      <c r="J40" s="58"/>
      <c r="M40" s="204"/>
      <c r="N40" s="204"/>
      <c r="O40" s="204"/>
      <c r="P40" s="204"/>
    </row>
    <row r="41" spans="1:16">
      <c r="B41" s="455" t="s">
        <v>17</v>
      </c>
      <c r="C41" s="456"/>
      <c r="D41" s="456"/>
      <c r="E41" s="456"/>
      <c r="F41" s="456"/>
      <c r="G41" s="456"/>
      <c r="H41" s="456"/>
      <c r="I41" s="461" t="s">
        <v>5</v>
      </c>
      <c r="J41" s="230"/>
    </row>
    <row r="42" spans="1:16">
      <c r="B42" s="62"/>
      <c r="C42" s="61"/>
      <c r="D42" s="61"/>
      <c r="E42" s="61"/>
      <c r="F42" s="61"/>
      <c r="G42" s="61"/>
      <c r="H42" s="61"/>
      <c r="I42" s="462"/>
      <c r="J42" s="58"/>
    </row>
    <row r="43" spans="1:16">
      <c r="B43" s="457" t="s">
        <v>397</v>
      </c>
      <c r="C43" s="456"/>
      <c r="D43" s="456"/>
      <c r="E43" s="456"/>
      <c r="F43" s="456"/>
      <c r="G43" s="456"/>
      <c r="H43" s="456"/>
      <c r="I43" s="461" t="s">
        <v>5</v>
      </c>
      <c r="J43" s="230"/>
    </row>
    <row r="44" spans="1:16">
      <c r="B44" s="162"/>
      <c r="C44" s="61"/>
      <c r="D44" s="61"/>
      <c r="E44" s="61"/>
      <c r="F44" s="61"/>
      <c r="G44" s="61"/>
      <c r="H44" s="61"/>
      <c r="I44" s="462"/>
      <c r="J44" s="58"/>
    </row>
    <row r="45" spans="1:16">
      <c r="B45" s="457" t="s">
        <v>398</v>
      </c>
      <c r="C45" s="456"/>
      <c r="D45" s="456"/>
      <c r="E45" s="456"/>
      <c r="F45" s="456"/>
      <c r="G45" s="456"/>
      <c r="H45" s="456"/>
      <c r="I45" s="461" t="s">
        <v>5</v>
      </c>
      <c r="J45" s="230"/>
    </row>
    <row r="46" spans="1:16">
      <c r="B46" s="162"/>
      <c r="C46" s="61"/>
      <c r="D46" s="61"/>
      <c r="E46" s="61"/>
      <c r="F46" s="61"/>
      <c r="G46" s="61"/>
      <c r="H46" s="61"/>
      <c r="I46" s="462"/>
      <c r="J46" s="58"/>
    </row>
    <row r="47" spans="1:16" ht="13.8" thickBot="1">
      <c r="B47" s="458" t="s">
        <v>327</v>
      </c>
      <c r="C47" s="459"/>
      <c r="D47" s="459"/>
      <c r="E47" s="459"/>
      <c r="F47" s="459"/>
      <c r="G47" s="459"/>
      <c r="H47" s="459"/>
      <c r="I47" s="463" t="s">
        <v>5</v>
      </c>
      <c r="J47" s="460"/>
    </row>
    <row r="48" spans="1:16">
      <c r="B48" s="62"/>
      <c r="C48" s="61"/>
      <c r="D48" s="61"/>
      <c r="E48" s="61"/>
      <c r="F48" s="61"/>
      <c r="G48" s="61"/>
      <c r="H48" s="61"/>
      <c r="I48" s="464"/>
      <c r="J48" s="63"/>
    </row>
    <row r="49" spans="2:10">
      <c r="B49" s="162" t="s">
        <v>183</v>
      </c>
      <c r="C49" s="61"/>
      <c r="D49" s="61"/>
      <c r="E49" s="61"/>
      <c r="F49" s="61"/>
      <c r="G49" s="61"/>
      <c r="H49" s="61"/>
      <c r="I49" s="462" t="s">
        <v>5</v>
      </c>
      <c r="J49" s="58"/>
    </row>
    <row r="50" spans="2:10" ht="13.8" thickBot="1">
      <c r="B50" s="64"/>
      <c r="C50" s="65"/>
      <c r="D50" s="65"/>
      <c r="E50" s="65"/>
      <c r="F50" s="65"/>
      <c r="G50" s="65"/>
      <c r="H50" s="65"/>
      <c r="I50" s="465"/>
      <c r="J50" s="66"/>
    </row>
    <row r="51" spans="2:10" ht="13.8" thickTop="1">
      <c r="B51" s="67"/>
      <c r="C51" s="54"/>
      <c r="D51" s="54"/>
      <c r="E51" s="54"/>
      <c r="F51" s="54"/>
      <c r="G51" s="54"/>
      <c r="H51" s="54"/>
      <c r="I51" s="54"/>
      <c r="J51" s="68"/>
    </row>
    <row r="54" spans="2:10">
      <c r="B54" s="199"/>
      <c r="C54" s="199"/>
      <c r="D54" s="199"/>
      <c r="F54" s="110"/>
    </row>
    <row r="55" spans="2:10">
      <c r="B55" s="199"/>
      <c r="C55" s="199"/>
      <c r="D55" s="199"/>
    </row>
    <row r="56" spans="2:10">
      <c r="B56" s="199"/>
      <c r="C56" s="199"/>
      <c r="D56" s="199"/>
    </row>
    <row r="57" spans="2:10">
      <c r="B57" s="199"/>
      <c r="C57" s="199"/>
      <c r="D57" s="199"/>
    </row>
    <row r="58" spans="2:10">
      <c r="B58" s="199"/>
      <c r="C58" s="199"/>
      <c r="D58" s="199"/>
    </row>
    <row r="59" spans="2:10">
      <c r="B59" s="199"/>
      <c r="C59" s="199"/>
      <c r="D59" s="199"/>
    </row>
    <row r="60" spans="2:10">
      <c r="B60" s="199"/>
      <c r="C60" s="199"/>
      <c r="D60" s="199"/>
    </row>
    <row r="61" spans="2:10">
      <c r="B61" s="199"/>
      <c r="C61" s="199"/>
      <c r="D61" s="199"/>
    </row>
    <row r="62" spans="2:10">
      <c r="B62" s="199"/>
      <c r="C62" s="199"/>
      <c r="D62" s="199"/>
    </row>
    <row r="63" spans="2:10">
      <c r="B63" s="199"/>
      <c r="C63" s="199"/>
      <c r="D63" s="199"/>
    </row>
    <row r="64" spans="2:10">
      <c r="B64" s="199"/>
      <c r="C64" s="199"/>
      <c r="D64" s="199"/>
    </row>
  </sheetData>
  <mergeCells count="1">
    <mergeCell ref="C4:E4"/>
  </mergeCells>
  <phoneticPr fontId="0" type="noConversion"/>
  <printOptions horizontalCentered="1"/>
  <pageMargins left="0.31496062992125984" right="0.11811023622047245" top="0.31496062992125984" bottom="0.31496062992125984" header="0" footer="0"/>
  <pageSetup paperSize="9" scale="97" firstPageNumber="10" orientation="portrait" useFirstPageNumber="1" r:id="rId1"/>
  <headerFooter alignWithMargins="0">
    <oddHeader>&amp;LJW14471: RENOVATIONS AT NORTHERN WORKS LABORATORY AND FLOW LABORATORY</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2"/>
  <sheetViews>
    <sheetView showGridLines="0" view="pageBreakPreview" topLeftCell="A22" zoomScaleNormal="100" zoomScaleSheetLayoutView="100" workbookViewId="0">
      <selection activeCell="N28" sqref="N28"/>
    </sheetView>
  </sheetViews>
  <sheetFormatPr defaultColWidth="9.33203125" defaultRowHeight="13.2"/>
  <cols>
    <col min="1" max="1" width="9" style="7" customWidth="1"/>
    <col min="2" max="2" width="12.5546875" style="77" customWidth="1"/>
    <col min="3" max="3" width="37" style="7" customWidth="1"/>
    <col min="4" max="4" width="7.5546875" style="22" customWidth="1"/>
    <col min="5" max="5" width="12.33203125" style="22" customWidth="1"/>
    <col min="6" max="6" width="13" style="23" customWidth="1"/>
    <col min="7" max="7" width="12.6640625" style="23" customWidth="1"/>
    <col min="8" max="16384" width="9.33203125" style="4"/>
  </cols>
  <sheetData>
    <row r="1" spans="1:7" ht="4.2" customHeight="1" thickBot="1">
      <c r="A1" s="10"/>
    </row>
    <row r="2" spans="1:7" ht="29.1" customHeight="1" thickBot="1">
      <c r="A2" s="255" t="s">
        <v>10</v>
      </c>
      <c r="B2" s="256" t="s">
        <v>1</v>
      </c>
      <c r="C2" s="257" t="s">
        <v>2</v>
      </c>
      <c r="D2" s="257" t="s">
        <v>3</v>
      </c>
      <c r="E2" s="256" t="s">
        <v>4</v>
      </c>
      <c r="F2" s="245" t="s">
        <v>399</v>
      </c>
      <c r="G2" s="246" t="s">
        <v>400</v>
      </c>
    </row>
    <row r="3" spans="1:7" s="240" customFormat="1" ht="13.8" thickTop="1">
      <c r="A3" s="111"/>
      <c r="B3" s="14"/>
      <c r="C3" s="3"/>
      <c r="D3" s="3"/>
      <c r="E3" s="14"/>
      <c r="F3" s="15"/>
      <c r="G3" s="120"/>
    </row>
    <row r="4" spans="1:7" s="265" customFormat="1">
      <c r="A4" s="242">
        <v>9</v>
      </c>
      <c r="B4" s="236"/>
      <c r="C4" s="26" t="s">
        <v>502</v>
      </c>
      <c r="D4" s="24"/>
      <c r="E4" s="24"/>
      <c r="F4" s="25"/>
      <c r="G4" s="121"/>
    </row>
    <row r="5" spans="1:7" s="240" customFormat="1">
      <c r="A5" s="123"/>
      <c r="B5" s="69"/>
      <c r="C5" s="10"/>
      <c r="D5" s="212"/>
      <c r="E5" s="28"/>
      <c r="F5" s="29"/>
      <c r="G5" s="122"/>
    </row>
    <row r="6" spans="1:7" s="240" customFormat="1">
      <c r="A6" s="123" t="s">
        <v>504</v>
      </c>
      <c r="B6" s="69"/>
      <c r="C6" s="260" t="s">
        <v>506</v>
      </c>
      <c r="D6" s="27"/>
      <c r="E6" s="28"/>
      <c r="F6" s="29"/>
      <c r="G6" s="122"/>
    </row>
    <row r="7" spans="1:7" s="240" customFormat="1">
      <c r="A7" s="123"/>
      <c r="B7" s="69"/>
      <c r="C7" s="260"/>
      <c r="D7" s="27"/>
      <c r="E7" s="28"/>
      <c r="F7" s="29"/>
      <c r="G7" s="122"/>
    </row>
    <row r="8" spans="1:7" s="240" customFormat="1">
      <c r="A8" s="123"/>
      <c r="B8" s="13" t="s">
        <v>499</v>
      </c>
      <c r="C8" s="262" t="s">
        <v>500</v>
      </c>
      <c r="D8" s="212"/>
      <c r="E8" s="28"/>
      <c r="F8" s="29"/>
      <c r="G8" s="122"/>
    </row>
    <row r="9" spans="1:7" s="240" customFormat="1">
      <c r="A9" s="123"/>
      <c r="B9" s="13"/>
      <c r="C9" s="262"/>
      <c r="D9" s="212"/>
      <c r="E9" s="28"/>
      <c r="F9" s="29"/>
      <c r="G9" s="122"/>
    </row>
    <row r="10" spans="1:7" s="240" customFormat="1" ht="105.6">
      <c r="A10" s="123"/>
      <c r="B10" s="13" t="s">
        <v>499</v>
      </c>
      <c r="C10" s="263" t="s">
        <v>501</v>
      </c>
      <c r="D10" s="212"/>
      <c r="E10" s="28"/>
      <c r="F10" s="29"/>
      <c r="G10" s="122"/>
    </row>
    <row r="11" spans="1:7" s="240" customFormat="1">
      <c r="A11" s="123"/>
      <c r="B11" s="69"/>
      <c r="C11" s="10"/>
      <c r="D11" s="212"/>
      <c r="E11" s="28"/>
      <c r="F11" s="29"/>
      <c r="G11" s="122"/>
    </row>
    <row r="12" spans="1:7" s="240" customFormat="1">
      <c r="A12" s="123" t="s">
        <v>505</v>
      </c>
      <c r="B12" s="69"/>
      <c r="C12" s="13" t="s">
        <v>516</v>
      </c>
      <c r="D12" s="103" t="s">
        <v>490</v>
      </c>
      <c r="E12" s="264">
        <f>340*0.7*0.7*1.1</f>
        <v>183.26</v>
      </c>
      <c r="F12" s="259"/>
      <c r="G12" s="244">
        <f>E12*F12</f>
        <v>0</v>
      </c>
    </row>
    <row r="13" spans="1:7" s="240" customFormat="1">
      <c r="A13" s="123"/>
      <c r="B13" s="69"/>
      <c r="C13" s="260"/>
      <c r="D13" s="27"/>
      <c r="E13" s="28"/>
      <c r="F13" s="29"/>
      <c r="G13" s="122"/>
    </row>
    <row r="14" spans="1:7" s="240" customFormat="1">
      <c r="A14" s="123" t="s">
        <v>509</v>
      </c>
      <c r="B14" s="69"/>
      <c r="D14" s="103"/>
      <c r="E14" s="264"/>
      <c r="F14" s="259"/>
      <c r="G14" s="244"/>
    </row>
    <row r="15" spans="1:7" s="240" customFormat="1">
      <c r="A15" s="123"/>
      <c r="B15" s="69"/>
      <c r="D15" s="103"/>
      <c r="E15" s="264"/>
      <c r="F15" s="259"/>
      <c r="G15" s="244"/>
    </row>
    <row r="16" spans="1:7" s="240" customFormat="1">
      <c r="A16" s="123"/>
      <c r="B16" s="69"/>
      <c r="C16" s="5" t="s">
        <v>492</v>
      </c>
      <c r="D16" s="6"/>
      <c r="E16" s="28"/>
      <c r="F16" s="29"/>
      <c r="G16" s="122"/>
    </row>
    <row r="17" spans="1:7" s="240" customFormat="1">
      <c r="A17" s="123"/>
      <c r="B17" s="69"/>
      <c r="C17" s="261" t="s">
        <v>493</v>
      </c>
      <c r="D17" s="6"/>
      <c r="E17" s="28"/>
      <c r="F17" s="29"/>
      <c r="G17" s="122"/>
    </row>
    <row r="18" spans="1:7" s="240" customFormat="1" ht="26.4">
      <c r="A18" s="123" t="s">
        <v>510</v>
      </c>
      <c r="B18" s="69"/>
      <c r="C18" s="5" t="s">
        <v>517</v>
      </c>
      <c r="D18" s="6" t="s">
        <v>494</v>
      </c>
      <c r="E18" s="28">
        <f>340*0.7*0.25*0.004</f>
        <v>0.23799999999999999</v>
      </c>
      <c r="F18" s="259"/>
      <c r="G18" s="244">
        <f>E18*F18</f>
        <v>0</v>
      </c>
    </row>
    <row r="19" spans="1:7" s="240" customFormat="1">
      <c r="A19" s="123"/>
      <c r="B19" s="69"/>
      <c r="C19" s="5"/>
      <c r="D19" s="6"/>
      <c r="E19" s="28"/>
      <c r="F19" s="29"/>
      <c r="G19" s="122"/>
    </row>
    <row r="20" spans="1:7" s="240" customFormat="1">
      <c r="A20" s="123"/>
      <c r="B20" s="69"/>
      <c r="C20" s="261" t="s">
        <v>495</v>
      </c>
      <c r="D20" s="6"/>
      <c r="E20" s="28"/>
      <c r="F20" s="29"/>
      <c r="G20" s="122"/>
    </row>
    <row r="21" spans="1:7" s="240" customFormat="1">
      <c r="A21" s="123"/>
      <c r="B21" s="69"/>
      <c r="C21" s="261" t="s">
        <v>496</v>
      </c>
      <c r="D21" s="6"/>
      <c r="E21" s="28"/>
      <c r="F21" s="29"/>
      <c r="G21" s="122"/>
    </row>
    <row r="22" spans="1:7" s="240" customFormat="1" ht="26.4">
      <c r="A22" s="123" t="s">
        <v>511</v>
      </c>
      <c r="B22" s="69"/>
      <c r="C22" s="5" t="s">
        <v>518</v>
      </c>
      <c r="D22" s="6" t="s">
        <v>494</v>
      </c>
      <c r="E22" s="28">
        <f>340*0.7*0.25*0.04</f>
        <v>2.38</v>
      </c>
      <c r="F22" s="259"/>
      <c r="G22" s="244">
        <f>E22*F22</f>
        <v>0</v>
      </c>
    </row>
    <row r="23" spans="1:7" s="240" customFormat="1">
      <c r="A23" s="123"/>
      <c r="B23" s="69"/>
      <c r="C23" s="5"/>
      <c r="D23" s="243"/>
      <c r="E23" s="28"/>
      <c r="F23" s="29"/>
      <c r="G23" s="122"/>
    </row>
    <row r="24" spans="1:7" s="240" customFormat="1">
      <c r="A24" s="123"/>
      <c r="B24" s="69"/>
      <c r="C24" s="5" t="s">
        <v>497</v>
      </c>
      <c r="D24" s="243"/>
      <c r="E24" s="28"/>
      <c r="F24" s="29"/>
      <c r="G24" s="122"/>
    </row>
    <row r="25" spans="1:7" s="240" customFormat="1">
      <c r="A25" s="123"/>
      <c r="B25" s="69"/>
      <c r="C25" s="261" t="s">
        <v>498</v>
      </c>
      <c r="D25" s="27"/>
      <c r="E25" s="28"/>
      <c r="F25" s="29"/>
      <c r="G25" s="122"/>
    </row>
    <row r="26" spans="1:7" s="240" customFormat="1">
      <c r="A26" s="123" t="s">
        <v>512</v>
      </c>
      <c r="B26" s="69"/>
      <c r="C26" s="10" t="s">
        <v>519</v>
      </c>
      <c r="D26" s="6" t="s">
        <v>490</v>
      </c>
      <c r="E26" s="28">
        <f>340*0.7*0.25*1.05</f>
        <v>62.474999999999994</v>
      </c>
      <c r="F26" s="259"/>
      <c r="G26" s="244">
        <f>E26*F26</f>
        <v>0</v>
      </c>
    </row>
    <row r="27" spans="1:7" s="240" customFormat="1">
      <c r="A27" s="123"/>
      <c r="B27" s="69"/>
      <c r="C27" s="5"/>
      <c r="D27" s="97"/>
      <c r="E27" s="28"/>
      <c r="F27" s="259"/>
      <c r="G27" s="244"/>
    </row>
    <row r="28" spans="1:7" s="240" customFormat="1">
      <c r="A28" s="123" t="s">
        <v>527</v>
      </c>
      <c r="B28" s="69"/>
      <c r="C28" s="261" t="s">
        <v>522</v>
      </c>
    </row>
    <row r="29" spans="1:7" s="240" customFormat="1" ht="26.4">
      <c r="A29" s="123"/>
      <c r="B29" s="69"/>
      <c r="C29" s="5" t="s">
        <v>521</v>
      </c>
      <c r="D29" s="27" t="s">
        <v>520</v>
      </c>
      <c r="E29" s="28">
        <f>340*3.4*1.15</f>
        <v>1329.3999999999999</v>
      </c>
      <c r="F29" s="29"/>
      <c r="G29" s="244">
        <f>E29*F29</f>
        <v>0</v>
      </c>
    </row>
    <row r="30" spans="1:7" s="240" customFormat="1">
      <c r="A30" s="123"/>
      <c r="B30" s="69"/>
      <c r="C30" s="5"/>
      <c r="D30" s="258"/>
      <c r="E30" s="28"/>
      <c r="F30" s="259"/>
      <c r="G30" s="244"/>
    </row>
    <row r="31" spans="1:7" s="240" customFormat="1">
      <c r="A31" s="123" t="s">
        <v>528</v>
      </c>
      <c r="B31" s="69"/>
      <c r="C31" s="261" t="s">
        <v>525</v>
      </c>
      <c r="D31" s="103"/>
      <c r="E31" s="264"/>
      <c r="F31" s="259"/>
      <c r="G31" s="244"/>
    </row>
    <row r="32" spans="1:7" s="240" customFormat="1" ht="26.4">
      <c r="A32" s="123"/>
      <c r="B32" s="69"/>
      <c r="C32" s="5" t="s">
        <v>526</v>
      </c>
      <c r="D32" s="243" t="s">
        <v>9</v>
      </c>
      <c r="E32" s="28">
        <v>360</v>
      </c>
      <c r="F32" s="29"/>
      <c r="G32" s="244">
        <f>E32*F32</f>
        <v>0</v>
      </c>
    </row>
    <row r="33" spans="1:7" s="240" customFormat="1">
      <c r="A33" s="123"/>
      <c r="B33" s="69"/>
      <c r="C33" s="208"/>
      <c r="D33" s="206"/>
      <c r="E33" s="220"/>
      <c r="F33" s="226"/>
      <c r="G33" s="112"/>
    </row>
    <row r="34" spans="1:7" s="240" customFormat="1">
      <c r="A34" s="123"/>
      <c r="B34" s="69"/>
      <c r="C34" s="225"/>
      <c r="D34" s="207"/>
      <c r="E34" s="222"/>
      <c r="F34" s="168"/>
      <c r="G34" s="112"/>
    </row>
    <row r="35" spans="1:7" s="240" customFormat="1">
      <c r="A35" s="123"/>
      <c r="B35" s="69"/>
      <c r="C35" s="223"/>
      <c r="D35" s="206"/>
      <c r="E35" s="226"/>
      <c r="F35" s="228"/>
      <c r="G35" s="112"/>
    </row>
    <row r="36" spans="1:7" s="240" customFormat="1">
      <c r="A36" s="123"/>
      <c r="B36" s="69"/>
      <c r="C36" s="10"/>
      <c r="D36" s="6"/>
      <c r="E36" s="28"/>
      <c r="F36" s="259"/>
      <c r="G36" s="244"/>
    </row>
    <row r="37" spans="1:7" s="240" customFormat="1">
      <c r="A37" s="123" t="s">
        <v>529</v>
      </c>
      <c r="B37" s="69"/>
      <c r="C37" s="237" t="s">
        <v>523</v>
      </c>
      <c r="D37" s="27"/>
      <c r="E37" s="28"/>
      <c r="F37" s="29"/>
      <c r="G37" s="122"/>
    </row>
    <row r="38" spans="1:7" s="240" customFormat="1">
      <c r="A38" s="123"/>
      <c r="B38" s="69"/>
      <c r="C38" s="10" t="s">
        <v>524</v>
      </c>
      <c r="D38" s="97" t="s">
        <v>184</v>
      </c>
      <c r="E38" s="28">
        <v>1</v>
      </c>
      <c r="F38" s="259"/>
      <c r="G38" s="244">
        <f>F38*E38</f>
        <v>0</v>
      </c>
    </row>
    <row r="39" spans="1:7" s="240" customFormat="1">
      <c r="A39" s="123"/>
      <c r="B39" s="69"/>
      <c r="C39" s="9"/>
      <c r="D39" s="27"/>
      <c r="E39" s="28"/>
      <c r="F39" s="29"/>
      <c r="G39" s="122"/>
    </row>
    <row r="40" spans="1:7" s="240" customFormat="1" ht="30.6" customHeight="1">
      <c r="A40" s="123" t="s">
        <v>507</v>
      </c>
      <c r="B40" s="69"/>
      <c r="C40" s="26" t="s">
        <v>503</v>
      </c>
      <c r="D40" s="27"/>
      <c r="E40" s="28"/>
      <c r="F40" s="259"/>
      <c r="G40" s="244"/>
    </row>
    <row r="41" spans="1:7" s="240" customFormat="1" ht="66">
      <c r="A41" s="123" t="s">
        <v>513</v>
      </c>
      <c r="B41" s="69"/>
      <c r="C41" s="10" t="s">
        <v>508</v>
      </c>
      <c r="D41" s="27" t="s">
        <v>489</v>
      </c>
      <c r="E41" s="28">
        <v>1</v>
      </c>
      <c r="F41" s="259"/>
      <c r="G41" s="244">
        <f>E41*F41</f>
        <v>0</v>
      </c>
    </row>
    <row r="42" spans="1:7" s="240" customFormat="1">
      <c r="A42" s="123"/>
      <c r="B42" s="69"/>
      <c r="C42" s="10"/>
      <c r="D42" s="27"/>
      <c r="E42" s="28"/>
      <c r="F42" s="259"/>
      <c r="G42" s="244"/>
    </row>
    <row r="43" spans="1:7" s="240" customFormat="1">
      <c r="A43" s="123"/>
      <c r="B43" s="69"/>
      <c r="C43" s="10"/>
      <c r="D43" s="27"/>
      <c r="E43" s="28"/>
      <c r="F43" s="259"/>
      <c r="G43" s="244"/>
    </row>
    <row r="44" spans="1:7" s="240" customFormat="1">
      <c r="A44" s="123"/>
      <c r="B44" s="69"/>
      <c r="C44" s="10"/>
      <c r="D44" s="27"/>
      <c r="E44" s="28"/>
      <c r="F44" s="259"/>
      <c r="G44" s="244"/>
    </row>
    <row r="45" spans="1:7" s="240" customFormat="1">
      <c r="A45" s="123"/>
      <c r="B45" s="69"/>
      <c r="C45" s="10"/>
      <c r="D45" s="27"/>
      <c r="E45" s="28"/>
      <c r="F45" s="259"/>
      <c r="G45" s="244"/>
    </row>
    <row r="46" spans="1:7" s="240" customFormat="1">
      <c r="A46" s="227"/>
      <c r="B46" s="248"/>
      <c r="C46" s="98" t="s">
        <v>46</v>
      </c>
      <c r="D46" s="99"/>
      <c r="E46" s="100"/>
      <c r="F46" s="205"/>
      <c r="G46" s="128">
        <f>SUM(G3:G45)</f>
        <v>0</v>
      </c>
    </row>
    <row r="47" spans="1:7" ht="7.95" customHeight="1">
      <c r="A47" s="113"/>
      <c r="B47" s="70"/>
      <c r="C47" s="1"/>
      <c r="D47" s="16"/>
      <c r="E47" s="17"/>
      <c r="F47" s="18"/>
      <c r="G47" s="124"/>
    </row>
    <row r="48" spans="1:7">
      <c r="A48" s="114"/>
      <c r="B48" s="71" t="s">
        <v>485</v>
      </c>
      <c r="C48" s="2"/>
      <c r="D48" s="19"/>
      <c r="E48" s="20"/>
      <c r="F48" s="21"/>
      <c r="G48" s="125">
        <f>G46</f>
        <v>0</v>
      </c>
    </row>
    <row r="49" spans="1:7" ht="8.6999999999999993" customHeight="1" thickBot="1">
      <c r="A49" s="115"/>
      <c r="B49" s="126"/>
      <c r="C49" s="116"/>
      <c r="D49" s="117"/>
      <c r="E49" s="118"/>
      <c r="F49" s="119"/>
      <c r="G49" s="127"/>
    </row>
    <row r="50" spans="1:7">
      <c r="A50" s="11"/>
      <c r="B50" s="72"/>
      <c r="C50" s="30"/>
      <c r="D50" s="31"/>
      <c r="E50" s="32"/>
      <c r="F50" s="33"/>
      <c r="G50" s="33"/>
    </row>
    <row r="51" spans="1:7">
      <c r="A51" s="11"/>
      <c r="B51" s="72"/>
      <c r="C51" s="11"/>
      <c r="D51" s="31"/>
      <c r="E51" s="32"/>
      <c r="F51" s="34"/>
      <c r="G51" s="33"/>
    </row>
    <row r="52" spans="1:7">
      <c r="A52" s="11"/>
      <c r="B52" s="72"/>
      <c r="C52" s="30"/>
      <c r="D52" s="31"/>
      <c r="E52" s="32"/>
      <c r="F52" s="33"/>
      <c r="G52" s="33"/>
    </row>
    <row r="53" spans="1:7">
      <c r="A53" s="11"/>
      <c r="B53" s="72"/>
      <c r="C53" s="11"/>
      <c r="D53" s="31"/>
      <c r="E53" s="32"/>
      <c r="F53" s="34"/>
      <c r="G53" s="33"/>
    </row>
    <row r="54" spans="1:7">
      <c r="A54" s="11"/>
      <c r="B54" s="72"/>
      <c r="C54" s="30"/>
      <c r="D54" s="31"/>
      <c r="E54" s="32"/>
      <c r="F54" s="33"/>
      <c r="G54" s="33"/>
    </row>
    <row r="55" spans="1:7">
      <c r="A55" s="11"/>
      <c r="B55" s="72"/>
      <c r="C55" s="11"/>
      <c r="D55" s="31"/>
      <c r="E55" s="32"/>
      <c r="F55" s="34"/>
      <c r="G55" s="33"/>
    </row>
    <row r="56" spans="1:7">
      <c r="A56" s="11"/>
      <c r="B56" s="72"/>
      <c r="C56" s="11"/>
      <c r="D56" s="31"/>
      <c r="E56" s="32"/>
      <c r="F56" s="34"/>
      <c r="G56" s="33"/>
    </row>
    <row r="57" spans="1:7">
      <c r="A57" s="11"/>
      <c r="B57" s="73"/>
      <c r="C57" s="11"/>
      <c r="D57" s="31"/>
      <c r="E57" s="32"/>
      <c r="F57" s="33"/>
      <c r="G57" s="33"/>
    </row>
    <row r="58" spans="1:7">
      <c r="A58" s="11"/>
      <c r="B58" s="74"/>
      <c r="C58" s="11"/>
      <c r="D58" s="31"/>
      <c r="E58" s="32"/>
      <c r="F58" s="33"/>
      <c r="G58" s="33"/>
    </row>
    <row r="59" spans="1:7">
      <c r="A59" s="11"/>
      <c r="B59" s="75"/>
      <c r="C59" s="11"/>
      <c r="D59" s="31"/>
      <c r="E59" s="32"/>
      <c r="F59" s="33"/>
      <c r="G59" s="33"/>
    </row>
    <row r="60" spans="1:7">
      <c r="A60" s="11"/>
      <c r="B60" s="72"/>
      <c r="C60" s="11"/>
      <c r="D60" s="31"/>
      <c r="E60" s="32"/>
      <c r="F60" s="33"/>
      <c r="G60" s="33"/>
    </row>
    <row r="61" spans="1:7">
      <c r="A61" s="11"/>
      <c r="B61" s="75"/>
      <c r="C61" s="11"/>
      <c r="D61" s="31"/>
      <c r="E61" s="32"/>
      <c r="F61" s="33"/>
      <c r="G61" s="33"/>
    </row>
    <row r="62" spans="1:7">
      <c r="A62" s="11"/>
      <c r="B62" s="75"/>
      <c r="C62" s="11"/>
      <c r="D62" s="31"/>
      <c r="E62" s="32"/>
      <c r="F62" s="33"/>
      <c r="G62" s="33"/>
    </row>
    <row r="63" spans="1:7">
      <c r="A63" s="11"/>
      <c r="B63" s="75"/>
      <c r="C63" s="35"/>
      <c r="D63" s="36"/>
      <c r="E63" s="36"/>
      <c r="F63" s="33"/>
      <c r="G63" s="33"/>
    </row>
    <row r="64" spans="1:7">
      <c r="A64" s="11"/>
      <c r="B64" s="75"/>
      <c r="C64" s="35"/>
      <c r="D64" s="36"/>
      <c r="E64" s="36"/>
      <c r="F64" s="33"/>
      <c r="G64" s="33"/>
    </row>
    <row r="65" spans="1:7">
      <c r="A65" s="11"/>
      <c r="B65" s="75"/>
      <c r="C65" s="35"/>
      <c r="D65" s="36"/>
      <c r="E65" s="36"/>
      <c r="F65" s="33"/>
      <c r="G65" s="33"/>
    </row>
    <row r="66" spans="1:7">
      <c r="A66" s="11"/>
      <c r="B66" s="75"/>
      <c r="C66" s="35"/>
      <c r="D66" s="36"/>
      <c r="E66" s="36"/>
      <c r="F66" s="33"/>
      <c r="G66" s="33"/>
    </row>
    <row r="67" spans="1:7">
      <c r="A67" s="11"/>
      <c r="B67" s="75"/>
      <c r="C67" s="35"/>
      <c r="D67" s="36"/>
      <c r="E67" s="36"/>
      <c r="F67" s="33"/>
      <c r="G67" s="33"/>
    </row>
    <row r="68" spans="1:7">
      <c r="A68" s="11"/>
      <c r="B68" s="75"/>
      <c r="C68" s="35"/>
      <c r="D68" s="36"/>
      <c r="E68" s="36"/>
      <c r="F68" s="33"/>
      <c r="G68" s="33"/>
    </row>
    <row r="69" spans="1:7">
      <c r="A69" s="11"/>
      <c r="B69" s="75"/>
      <c r="C69" s="35"/>
      <c r="D69" s="36"/>
      <c r="E69" s="36"/>
      <c r="F69" s="33"/>
      <c r="G69" s="33"/>
    </row>
    <row r="70" spans="1:7">
      <c r="A70" s="11"/>
      <c r="B70" s="75"/>
      <c r="C70" s="35"/>
      <c r="D70" s="36"/>
      <c r="E70" s="36"/>
      <c r="F70" s="33"/>
      <c r="G70" s="33"/>
    </row>
    <row r="71" spans="1:7">
      <c r="A71" s="11"/>
      <c r="B71" s="75"/>
      <c r="C71" s="35"/>
      <c r="D71" s="36"/>
      <c r="E71" s="36"/>
      <c r="F71" s="33"/>
      <c r="G71" s="33"/>
    </row>
    <row r="72" spans="1:7">
      <c r="A72" s="11"/>
      <c r="B72" s="75"/>
      <c r="C72" s="35"/>
      <c r="D72" s="36"/>
      <c r="E72" s="36"/>
      <c r="F72" s="33"/>
      <c r="G72" s="33"/>
    </row>
    <row r="73" spans="1:7">
      <c r="A73" s="11"/>
      <c r="B73" s="75"/>
      <c r="C73" s="35"/>
      <c r="D73" s="36"/>
      <c r="E73" s="36"/>
      <c r="F73" s="33"/>
      <c r="G73" s="33"/>
    </row>
    <row r="74" spans="1:7">
      <c r="A74" s="11"/>
      <c r="B74" s="75"/>
      <c r="C74" s="35"/>
      <c r="D74" s="36"/>
      <c r="E74" s="36"/>
      <c r="F74" s="33"/>
      <c r="G74" s="33"/>
    </row>
    <row r="75" spans="1:7">
      <c r="A75" s="11"/>
      <c r="B75" s="75"/>
      <c r="C75" s="35"/>
      <c r="D75" s="36"/>
      <c r="E75" s="36"/>
      <c r="F75" s="33"/>
      <c r="G75" s="33"/>
    </row>
    <row r="76" spans="1:7">
      <c r="A76" s="11"/>
      <c r="B76" s="75"/>
      <c r="C76" s="35"/>
      <c r="D76" s="36"/>
      <c r="E76" s="36"/>
      <c r="F76" s="33"/>
      <c r="G76" s="33"/>
    </row>
    <row r="77" spans="1:7">
      <c r="A77" s="11"/>
      <c r="B77" s="75"/>
      <c r="C77" s="35"/>
      <c r="D77" s="36"/>
      <c r="E77" s="36"/>
      <c r="F77" s="33"/>
      <c r="G77" s="33"/>
    </row>
    <row r="78" spans="1:7">
      <c r="A78" s="11"/>
      <c r="B78" s="75"/>
      <c r="C78" s="11"/>
      <c r="D78" s="31"/>
      <c r="E78" s="32"/>
      <c r="F78" s="33"/>
      <c r="G78" s="33"/>
    </row>
    <row r="79" spans="1:7">
      <c r="A79" s="11"/>
      <c r="B79" s="75"/>
      <c r="C79" s="11"/>
      <c r="D79" s="31"/>
      <c r="E79" s="32"/>
      <c r="F79" s="33"/>
      <c r="G79" s="33"/>
    </row>
    <row r="80" spans="1:7">
      <c r="A80" s="12"/>
      <c r="B80" s="76"/>
      <c r="C80" s="2"/>
      <c r="D80" s="37"/>
      <c r="E80" s="38"/>
      <c r="F80" s="39"/>
      <c r="G80" s="39"/>
    </row>
    <row r="81" spans="1:7">
      <c r="A81" s="12"/>
      <c r="B81" s="71"/>
      <c r="C81" s="2"/>
      <c r="D81" s="19"/>
      <c r="E81" s="20"/>
      <c r="F81" s="21"/>
      <c r="G81" s="40"/>
    </row>
    <row r="82" spans="1:7">
      <c r="A82" s="12"/>
      <c r="B82" s="76"/>
      <c r="C82" s="2"/>
      <c r="D82" s="37"/>
      <c r="E82" s="38"/>
      <c r="F82" s="39"/>
      <c r="G82" s="39"/>
    </row>
  </sheetData>
  <dataConsolidate topLabels="1"/>
  <printOptions horizontalCentered="1"/>
  <pageMargins left="0.31496062992125984" right="0.11811023622047245" top="0.31496062992125984" bottom="0.31496062992125984" header="0" footer="0"/>
  <pageSetup paperSize="9" scale="97" firstPageNumber="10" orientation="portrait" useFirstPageNumber="1" r:id="rId1"/>
  <headerFooter alignWithMargins="0">
    <oddHeader>&amp;RDUNKELD RESERVOIR RENEWAL (with associated works) BOQ 2024.05.24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Preliminaries and General</vt:lpstr>
      <vt:lpstr>2-Dayworks &amp; PC Sums </vt:lpstr>
      <vt:lpstr>3-Site Clearance </vt:lpstr>
      <vt:lpstr>4-Mezzanine Structure</vt:lpstr>
      <vt:lpstr>5- Leaking sump</vt:lpstr>
      <vt:lpstr>6- Stormwater</vt:lpstr>
      <vt:lpstr>7- Laboratory Renovation</vt:lpstr>
      <vt:lpstr>Summary</vt:lpstr>
      <vt:lpstr>9- Site Infrastructure</vt:lpstr>
      <vt:lpstr>450mm Bedding</vt:lpstr>
      <vt:lpstr>450mm Bedding (2)</vt:lpstr>
      <vt:lpstr>Calcs</vt:lpstr>
      <vt:lpstr>Pipe Fittings</vt:lpstr>
      <vt:lpstr>'2-Dayworks &amp; PC Sums '!Print_Area</vt:lpstr>
      <vt:lpstr>'3-Site Clearance '!Print_Area</vt:lpstr>
      <vt:lpstr>Calcs!Print_Area</vt:lpstr>
      <vt:lpstr>'Preliminaries and General'!Print_Area</vt:lpstr>
      <vt:lpstr>Summary!Print_Area</vt:lpstr>
      <vt:lpstr>'2-Dayworks &amp; PC Sums '!Print_Titles</vt:lpstr>
      <vt:lpstr>'Preliminaries and General'!Print_Titles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van Zyl</dc:creator>
  <cp:lastModifiedBy>Gcina Ndela</cp:lastModifiedBy>
  <cp:lastPrinted>2025-03-27T08:00:20Z</cp:lastPrinted>
  <dcterms:created xsi:type="dcterms:W3CDTF">1998-07-17T12:40:50Z</dcterms:created>
  <dcterms:modified xsi:type="dcterms:W3CDTF">2025-05-22T13:11:29Z</dcterms:modified>
</cp:coreProperties>
</file>