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66925"/>
  <mc:AlternateContent xmlns:mc="http://schemas.openxmlformats.org/markup-compatibility/2006">
    <mc:Choice Requires="x15">
      <x15ac:absPath xmlns:x15ac="http://schemas.microsoft.com/office/spreadsheetml/2010/11/ac" url="Z:\DEMAND TENDER ADMINISTRATOR FILES\2024 FILES\2024 TENDER DOCUMENTS\JW 13504\"/>
    </mc:Choice>
  </mc:AlternateContent>
  <xr:revisionPtr revIDLastSave="0" documentId="8_{DD2468DB-BA6C-46F7-8638-21EEF61EC50C}" xr6:coauthVersionLast="47" xr6:coauthVersionMax="47" xr10:uidLastSave="{00000000-0000-0000-0000-000000000000}"/>
  <bookViews>
    <workbookView xWindow="-108" yWindow="-108" windowWidth="23256" windowHeight="14016" tabRatio="903" activeTab="2" xr2:uid="{5EC57512-6D99-408F-92A5-8798B88802E1}"/>
  </bookViews>
  <sheets>
    <sheet name="Cover Page" sheetId="42" r:id="rId1"/>
    <sheet name="Summary" sheetId="22" r:id="rId2"/>
    <sheet name="1. - P &amp; G's" sheetId="2" r:id="rId3"/>
    <sheet name="2. Mechanical" sheetId="37" r:id="rId4"/>
    <sheet name="3. Electrical and C&amp;I" sheetId="41" r:id="rId5"/>
  </sheets>
  <definedNames>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a" localSheetId="2" hidden="1">#REF!</definedName>
    <definedName name="a" hidden="1">#REF!</definedName>
    <definedName name="AAAA" localSheetId="2">#REF!</definedName>
    <definedName name="AAAA">#REF!</definedName>
    <definedName name="ADWF" localSheetId="2">#REF!</definedName>
    <definedName name="ADWF">#REF!</definedName>
    <definedName name="ccc" localSheetId="2">#REF!</definedName>
    <definedName name="ccc">#REF!</definedName>
    <definedName name="D" localSheetId="2" hidden="1">#REF!</definedName>
    <definedName name="D" hidden="1">#REF!</definedName>
    <definedName name="ddd" localSheetId="2" hidden="1">#REF!</definedName>
    <definedName name="ddd" hidden="1">#REF!</definedName>
    <definedName name="G" localSheetId="2" hidden="1">#REF!</definedName>
    <definedName name="G" hidden="1">#REF!</definedName>
    <definedName name="h" localSheetId="2" hidden="1">#REF!</definedName>
    <definedName name="h" hidden="1">#REF!</definedName>
    <definedName name="heryh" localSheetId="2" hidden="1">#REF!</definedName>
    <definedName name="heryh" hidden="1">#REF!</definedName>
    <definedName name="hh" localSheetId="2" hidden="1">#REF!</definedName>
    <definedName name="hh" hidden="1">#REF!</definedName>
    <definedName name="Items_01" localSheetId="2">#REF!</definedName>
    <definedName name="Items_01">#REF!</definedName>
    <definedName name="N" localSheetId="2" hidden="1">#REF!</definedName>
    <definedName name="N" hidden="1">#REF!</definedName>
    <definedName name="New" localSheetId="2" hidden="1">#REF!</definedName>
    <definedName name="New" hidden="1">#REF!</definedName>
    <definedName name="_xlnm.Print_Area" localSheetId="2">'1. - P &amp; G''s'!$A$1:$G$121</definedName>
    <definedName name="_xlnm.Print_Titles" localSheetId="2">'1. - P &amp; G''s'!$1:$2</definedName>
    <definedName name="_xlnm.Print_Titles" localSheetId="3">'2. Mechanical'!$1:$2</definedName>
    <definedName name="_xlnm.Print_Titles" localSheetId="4">'3. Electrical and C&amp;I'!$1:$2</definedName>
    <definedName name="S" localSheetId="2" hidden="1">#REF!</definedName>
    <definedName name="S" hidden="1">#REF!</definedName>
    <definedName name="xxx" localSheetId="2">#REF!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9" i="2" l="1"/>
  <c r="G88" i="2"/>
  <c r="F70" i="2"/>
  <c r="G67" i="2"/>
  <c r="G68" i="2"/>
  <c r="G69" i="2"/>
  <c r="G66" i="2"/>
  <c r="G97" i="37"/>
  <c r="F98" i="37" s="1"/>
  <c r="F53" i="41"/>
  <c r="G54" i="2" l="1"/>
  <c r="G24" i="41"/>
  <c r="G20" i="41"/>
  <c r="G19" i="41"/>
  <c r="G14" i="41"/>
  <c r="G13" i="41"/>
  <c r="F27" i="41"/>
  <c r="E40" i="41" l="1"/>
  <c r="E21" i="41"/>
  <c r="E25" i="41"/>
  <c r="G117" i="41"/>
  <c r="E39" i="41"/>
  <c r="G7" i="41" l="1"/>
  <c r="G8" i="41"/>
  <c r="G6" i="41"/>
  <c r="G64" i="37"/>
  <c r="E22" i="37" l="1"/>
  <c r="G13" i="37"/>
  <c r="G14" i="37"/>
  <c r="E87" i="37" l="1"/>
  <c r="E92" i="37" l="1"/>
  <c r="E19" i="37"/>
  <c r="E20" i="37"/>
  <c r="E21" i="37"/>
  <c r="E16" i="37" l="1"/>
  <c r="E54" i="37" l="1"/>
  <c r="E18" i="37"/>
  <c r="E17" i="37"/>
  <c r="G63" i="37" l="1"/>
  <c r="E93" i="37"/>
  <c r="A13" i="42"/>
  <c r="G56" i="2" l="1"/>
  <c r="G5" i="2"/>
  <c r="G6" i="2"/>
  <c r="G7" i="2"/>
  <c r="G9" i="2"/>
  <c r="G10" i="2"/>
  <c r="G11" i="2"/>
  <c r="G14" i="2"/>
  <c r="G15" i="2"/>
  <c r="G24" i="2"/>
  <c r="G25" i="2"/>
  <c r="G29" i="2"/>
  <c r="G30" i="2"/>
  <c r="G32" i="2"/>
  <c r="G33" i="2"/>
  <c r="G34" i="2"/>
  <c r="G36" i="2"/>
  <c r="G37" i="2"/>
  <c r="G38" i="2"/>
  <c r="G39" i="2"/>
  <c r="G41" i="2"/>
  <c r="G42" i="2"/>
  <c r="G51" i="2"/>
  <c r="G53" i="2"/>
  <c r="G4" i="2"/>
  <c r="C4" i="41" l="1"/>
  <c r="C4" i="37" l="1"/>
  <c r="E76" i="2" l="1"/>
  <c r="E77" i="2" l="1"/>
  <c r="E75" i="2"/>
  <c r="F5" i="2" l="1"/>
  <c r="F13" i="2" s="1"/>
  <c r="G13" i="2" s="1"/>
  <c r="F12" i="2"/>
  <c r="G12" i="2" s="1"/>
  <c r="F16" i="2"/>
  <c r="G16" i="2" s="1"/>
  <c r="F18" i="2"/>
  <c r="G18" i="2" s="1"/>
  <c r="F20" i="2"/>
  <c r="G20" i="2" s="1"/>
  <c r="F21" i="2"/>
  <c r="G21" i="2"/>
  <c r="F22" i="2"/>
  <c r="G22" i="2" s="1"/>
  <c r="F23" i="2"/>
  <c r="G23" i="2" s="1"/>
  <c r="F26" i="2"/>
  <c r="G26" i="2" s="1"/>
  <c r="F27" i="2"/>
  <c r="G27" i="2"/>
  <c r="F28" i="2"/>
  <c r="G28" i="2" s="1"/>
  <c r="F31" i="2"/>
  <c r="G31" i="2" s="1"/>
  <c r="F40" i="2"/>
  <c r="G40" i="2"/>
  <c r="F43" i="2"/>
  <c r="G43" i="2" s="1"/>
  <c r="F44" i="2"/>
  <c r="G44" i="2"/>
  <c r="F45" i="2"/>
  <c r="G45" i="2" s="1"/>
  <c r="F46" i="2"/>
  <c r="G46" i="2"/>
  <c r="F47" i="2"/>
  <c r="G47" i="2" s="1"/>
  <c r="F48" i="2"/>
  <c r="G48" i="2"/>
  <c r="F49" i="2"/>
  <c r="G49" i="2" s="1"/>
  <c r="F50" i="2"/>
  <c r="G50" i="2"/>
  <c r="F52" i="2"/>
  <c r="G52" i="2" s="1"/>
  <c r="F17" i="2" l="1"/>
  <c r="G17" i="2" s="1"/>
  <c r="F8" i="2"/>
  <c r="F6" i="2"/>
  <c r="F19" i="2"/>
  <c r="G19" i="2" s="1"/>
  <c r="F35" i="2" l="1"/>
  <c r="G35" i="2" s="1"/>
  <c r="G8" i="2"/>
</calcChain>
</file>

<file path=xl/sharedStrings.xml><?xml version="1.0" encoding="utf-8"?>
<sst xmlns="http://schemas.openxmlformats.org/spreadsheetml/2006/main" count="794" uniqueCount="470">
  <si>
    <t>ITEM
No.</t>
  </si>
  <si>
    <t>PAYM.
REFERS</t>
  </si>
  <si>
    <t>DESCRIPTION</t>
  </si>
  <si>
    <t>UNIT</t>
  </si>
  <si>
    <t>QTY</t>
  </si>
  <si>
    <t>RATE</t>
  </si>
  <si>
    <t xml:space="preserve">   AMOUNT</t>
  </si>
  <si>
    <t>SCHEDULED FIXED-CHARGE AND VALUE RELATED ITEMS</t>
  </si>
  <si>
    <t>1.1.1</t>
  </si>
  <si>
    <t>Contractual Requirements</t>
  </si>
  <si>
    <t>Sum</t>
  </si>
  <si>
    <t>1.1.2</t>
  </si>
  <si>
    <t>1.1.3</t>
  </si>
  <si>
    <t>Facilities for Engineer</t>
  </si>
  <si>
    <t>1.1.5</t>
  </si>
  <si>
    <t>1.1.6</t>
  </si>
  <si>
    <t>1.1.7</t>
  </si>
  <si>
    <t>1.1.8</t>
  </si>
  <si>
    <t>1.1.9</t>
  </si>
  <si>
    <t>Facilities for Contractor:</t>
  </si>
  <si>
    <t>a) Offices and storage sheds</t>
  </si>
  <si>
    <t>1.1.12</t>
  </si>
  <si>
    <t>b) Workshops</t>
  </si>
  <si>
    <t>1.1.13</t>
  </si>
  <si>
    <t>1.1.14</t>
  </si>
  <si>
    <t>1.1.15</t>
  </si>
  <si>
    <t>e) Ablution and latrine facilities</t>
  </si>
  <si>
    <t>1.1.16</t>
  </si>
  <si>
    <t>f) Tools and equipment</t>
  </si>
  <si>
    <t>1.1.17</t>
  </si>
  <si>
    <t>g) Water supplies, electric power and communications</t>
  </si>
  <si>
    <t>1.1.18</t>
  </si>
  <si>
    <t>1.1.19</t>
  </si>
  <si>
    <t>1.1.20</t>
  </si>
  <si>
    <t>1.1.21</t>
  </si>
  <si>
    <t>Other Fixed-charge Obligations</t>
  </si>
  <si>
    <t>1.1.22</t>
  </si>
  <si>
    <t>b) Compliance with the Environmental Management Plan</t>
  </si>
  <si>
    <t>1.1.25</t>
  </si>
  <si>
    <t>d)……………………………………………………….</t>
  </si>
  <si>
    <t>TOTAL CARRIED FORWARD</t>
  </si>
  <si>
    <t>TOTAL BROUGHT FORWARD</t>
  </si>
  <si>
    <t>SCHEDULED TIME-RELATED ITEMS</t>
  </si>
  <si>
    <t>1.2.1</t>
  </si>
  <si>
    <t>1.2.2</t>
  </si>
  <si>
    <t>1.2.3</t>
  </si>
  <si>
    <t>1.2.4</t>
  </si>
  <si>
    <t>1.2.5</t>
  </si>
  <si>
    <t>1.2.6</t>
  </si>
  <si>
    <t>1.2.7</t>
  </si>
  <si>
    <t>1.2.8</t>
  </si>
  <si>
    <t>1.2.9</t>
  </si>
  <si>
    <t>1.2.10</t>
  </si>
  <si>
    <t>1.2.11</t>
  </si>
  <si>
    <t>1.2.12</t>
  </si>
  <si>
    <t>1.2.13</t>
  </si>
  <si>
    <t>1.2.14</t>
  </si>
  <si>
    <t>1.2.15</t>
  </si>
  <si>
    <t>1.2.16</t>
  </si>
  <si>
    <t>1.2.17</t>
  </si>
  <si>
    <t>1.2.18</t>
  </si>
  <si>
    <t>1.2.19</t>
  </si>
  <si>
    <t>1.2.20</t>
  </si>
  <si>
    <t>1.2.21</t>
  </si>
  <si>
    <t>Supervision for Duration of Construction</t>
  </si>
  <si>
    <t>1.2.22</t>
  </si>
  <si>
    <t>Company and Head Office Overhead Costs for the Duration of the Contract</t>
  </si>
  <si>
    <t>Other Time-related Obligations</t>
  </si>
  <si>
    <t>1.3.1</t>
  </si>
  <si>
    <t>P.Sum</t>
  </si>
  <si>
    <t>%</t>
  </si>
  <si>
    <t>1.3.3</t>
  </si>
  <si>
    <t>Appointment of Project CLO for duration of Contract Period</t>
  </si>
  <si>
    <t>DAYWORKS (Provisional)</t>
  </si>
  <si>
    <t>1.4.1</t>
  </si>
  <si>
    <t>Labour:</t>
  </si>
  <si>
    <t>1.4.2</t>
  </si>
  <si>
    <t>a) Foreman</t>
  </si>
  <si>
    <t>hour</t>
  </si>
  <si>
    <t>1.4.3</t>
  </si>
  <si>
    <t>b) Skilled</t>
  </si>
  <si>
    <t>1.4.4</t>
  </si>
  <si>
    <t>c) Semi-skilled</t>
  </si>
  <si>
    <t>1.4.5</t>
  </si>
  <si>
    <t>d) Unskilled</t>
  </si>
  <si>
    <t>1.4.6</t>
  </si>
  <si>
    <t>e) Surveyor with transport, instruments and labour</t>
  </si>
  <si>
    <t>1.4.7</t>
  </si>
  <si>
    <t>Plant:</t>
  </si>
  <si>
    <t>1.4.8</t>
  </si>
  <si>
    <t>a) Front loader (CAT 930 [75 kW] or similar )</t>
  </si>
  <si>
    <t>1.4.9</t>
  </si>
  <si>
    <t>b) Tip truck:</t>
  </si>
  <si>
    <t>1.4.10</t>
  </si>
  <si>
    <t>1.4.11</t>
  </si>
  <si>
    <t xml:space="preserve">   2) 6m³</t>
  </si>
  <si>
    <t>1.4.14</t>
  </si>
  <si>
    <t>1.4.17</t>
  </si>
  <si>
    <t>Materials:</t>
  </si>
  <si>
    <t>a) Supplied by the Contractor under Dayworks</t>
  </si>
  <si>
    <t>Operation and Maintenance of Facilities on Site for the Duration of Construction, except where otherwise stated</t>
  </si>
  <si>
    <t>No.</t>
  </si>
  <si>
    <t>Establishment of Facilities on Site</t>
  </si>
  <si>
    <t>e) Generator and Breaker</t>
  </si>
  <si>
    <t>Operations and Maintenance Manuals</t>
  </si>
  <si>
    <t>sum</t>
  </si>
  <si>
    <t>1.6.1</t>
  </si>
  <si>
    <t>As-Built or Record Drawings</t>
  </si>
  <si>
    <t>SUMS STATED PROVISIONALLY BY EMPLOYER'S AGENT</t>
  </si>
  <si>
    <t>m</t>
  </si>
  <si>
    <t>c) TLB</t>
  </si>
  <si>
    <t>d) Plate compactor</t>
  </si>
  <si>
    <t>DEFECTS LIABILITY PERIOD</t>
  </si>
  <si>
    <t>a) Compliance with the Health &amp; Safety Specification and Plan</t>
  </si>
  <si>
    <t>2.1.1</t>
  </si>
  <si>
    <t>CONTRACTORS DOCUMENTATION FOR ALL EQUIPMENT UNDER THIS SCOPE OF WORKS</t>
  </si>
  <si>
    <t>e)………………………………………………………..</t>
  </si>
  <si>
    <t>Handle and Install</t>
  </si>
  <si>
    <t>Page No.</t>
  </si>
  <si>
    <t xml:space="preserve">SUMMARY OF BILL OF QUANTITIES </t>
  </si>
  <si>
    <t>Contents</t>
  </si>
  <si>
    <r>
      <t xml:space="preserve">SCHEDULE 1 : </t>
    </r>
    <r>
      <rPr>
        <sz val="11"/>
        <color theme="1"/>
        <rFont val="Arial"/>
        <family val="2"/>
      </rPr>
      <t>PRELIMINARY &amp; GENERAL</t>
    </r>
  </si>
  <si>
    <t>TOTAL OF SCHEDULE 1 CARRIED FORWARD TO SUMMARY</t>
  </si>
  <si>
    <t>SCHEDULE 1 : PRELIMINARY &amp; GENERAL</t>
  </si>
  <si>
    <t>Control, Instrumentation, Security and Fire Protection</t>
  </si>
  <si>
    <t>Testing, Commission and Handing over to End-user</t>
  </si>
  <si>
    <t>1.3.5</t>
  </si>
  <si>
    <t xml:space="preserve">Decommission, dismantle, removal and Storage on site the Existing Equipment, Associated steelwork or ancillaries </t>
  </si>
  <si>
    <t>1.5.1</t>
  </si>
  <si>
    <t>1.5.2</t>
  </si>
  <si>
    <t>1.5.3</t>
  </si>
  <si>
    <t>SANS 1200A</t>
  </si>
  <si>
    <t>8.3.1</t>
  </si>
  <si>
    <t>8.3.2</t>
  </si>
  <si>
    <t>8.3.4</t>
  </si>
  <si>
    <t>c) Nameboard (1 No.)</t>
  </si>
  <si>
    <t>d) Survey Assistant, Equipment and Materials</t>
  </si>
  <si>
    <t>8.3.2.1</t>
  </si>
  <si>
    <t>8.3.2.2</t>
  </si>
  <si>
    <t>h) Dealing with water (see clause 5.5 of SANS1200A)</t>
  </si>
  <si>
    <t>i) Access (see clause 5.5 of SANS1200A)</t>
  </si>
  <si>
    <t>Removal of Site Establishment (Facilities of the Engineer and Contractor)</t>
  </si>
  <si>
    <t>8.4.1</t>
  </si>
  <si>
    <t>8.4.2</t>
  </si>
  <si>
    <t>8.4.2.1</t>
  </si>
  <si>
    <t>i) Access &amp; Security control (see clause 5.5 of SANS1200A)</t>
  </si>
  <si>
    <t>8.4.2.2</t>
  </si>
  <si>
    <t>8.4.3</t>
  </si>
  <si>
    <t>8.4.4</t>
  </si>
  <si>
    <t>8.4.5</t>
  </si>
  <si>
    <t>d)………………………………………………………..</t>
  </si>
  <si>
    <t>1.4.12</t>
  </si>
  <si>
    <t>1.4.13</t>
  </si>
  <si>
    <t>1.4.15</t>
  </si>
  <si>
    <t>1.4.16</t>
  </si>
  <si>
    <t>Mechanical Equipment</t>
  </si>
  <si>
    <t>Electrical Equipment</t>
  </si>
  <si>
    <t>1.5.1.1</t>
  </si>
  <si>
    <t>1.5.2.1</t>
  </si>
  <si>
    <t>1.5.1.2</t>
  </si>
  <si>
    <t>1.5.2.2</t>
  </si>
  <si>
    <t>1.5.3.1</t>
  </si>
  <si>
    <t>1.5.3.2</t>
  </si>
  <si>
    <t>Fabricate, Corrosion Protection, Colour Code, Supply, Deliver and Store (if required) with QA and/or O&amp;M Documentation</t>
  </si>
  <si>
    <t>E01.27</t>
  </si>
  <si>
    <t>M08.18.2</t>
  </si>
  <si>
    <t>Design Selection, Procure, Fabricate/Manufacture, Corrosion Protection, Colour Code, Supply, Deliver and Store (if required) with QA and/or O&amp;M Documentation</t>
  </si>
  <si>
    <t xml:space="preserve">4 Core , 16mm² </t>
  </si>
  <si>
    <t xml:space="preserve">4 Core , 10mm² </t>
  </si>
  <si>
    <t xml:space="preserve">4 Core , 4mm² </t>
  </si>
  <si>
    <t>LV Power Cable - 600/1000V Cu/PVC/PVC/SWA/PVC</t>
  </si>
  <si>
    <t>E05.9</t>
  </si>
  <si>
    <t>E06.7</t>
  </si>
  <si>
    <t>7 core, 2.5 mm²</t>
  </si>
  <si>
    <t>Control Cables - CU/XLPE/IND+OVERALL SCR/SWA/PVC</t>
  </si>
  <si>
    <t>VOL 6.6</t>
  </si>
  <si>
    <t>VOL 6</t>
  </si>
  <si>
    <t>Proximity switches (valve limit switches)</t>
  </si>
  <si>
    <t xml:space="preserve">No. </t>
  </si>
  <si>
    <t>SUMMARY OF SCHEDULE OF QUANTITIES</t>
  </si>
  <si>
    <t>AMOUNT</t>
  </si>
  <si>
    <t>SUB TOTAL 1</t>
  </si>
  <si>
    <t>ADD:</t>
  </si>
  <si>
    <r>
      <t xml:space="preserve">15% of above sub-total (2) for </t>
    </r>
    <r>
      <rPr>
        <b/>
        <sz val="9"/>
        <color theme="1"/>
        <rFont val="Arial"/>
        <family val="2"/>
      </rPr>
      <t>VALUE ADDED TAX (VAT)</t>
    </r>
  </si>
  <si>
    <t>TOTAL CARRIED TO FORM OF OFFER</t>
  </si>
  <si>
    <t>SCHEDULE 1: PRELIMINARY &amp; GENERAL</t>
  </si>
  <si>
    <t>Contract JW13504</t>
  </si>
  <si>
    <t>Bushkoppies Wastewater Treatment Works</t>
  </si>
  <si>
    <t>SCADA Integration programming / troubleshooting</t>
  </si>
  <si>
    <t>Trips</t>
  </si>
  <si>
    <t>c) Quality Control plan and compliance</t>
  </si>
  <si>
    <t>Serving and/or Maintenance Call-out / Visit of equipment during the Defects Liability Period</t>
  </si>
  <si>
    <r>
      <rPr>
        <b/>
        <sz val="10"/>
        <rFont val="Arial Narrow"/>
        <family val="2"/>
      </rPr>
      <t>SAF2205 Supper Duplex S/S</t>
    </r>
    <r>
      <rPr>
        <sz val="10"/>
        <rFont val="Arial Narrow"/>
        <family val="2"/>
      </rPr>
      <t xml:space="preserve"> Mixer Shaft with end flanges and axial impeller mounting with </t>
    </r>
    <r>
      <rPr>
        <sz val="10"/>
        <color rgb="FFFF0000"/>
        <rFont val="Arial Narrow"/>
        <family val="2"/>
      </rPr>
      <t xml:space="preserve">MAX </t>
    </r>
    <r>
      <rPr>
        <b/>
        <sz val="10"/>
        <color rgb="FFFF0000"/>
        <rFont val="Arial Narrow"/>
        <family val="2"/>
      </rPr>
      <t>length=4800mm AND 200mmDia. Shaft</t>
    </r>
  </si>
  <si>
    <r>
      <rPr>
        <b/>
        <sz val="10"/>
        <rFont val="Arial Narrow"/>
        <family val="2"/>
      </rPr>
      <t>Cast iron / MS epoxy</t>
    </r>
    <r>
      <rPr>
        <sz val="10"/>
        <rFont val="Arial Narrow"/>
        <family val="2"/>
      </rPr>
      <t xml:space="preserve"> coated Mixer Shaft and gearbox coupling</t>
    </r>
  </si>
  <si>
    <t>MS Painted Mixer Raised/Elevated Base Plate (must allow gearbox oil draining)</t>
  </si>
  <si>
    <r>
      <t xml:space="preserve">316 S/S Mixer Base Plate Holding Down Studs, washers and Bolts (Anchor) </t>
    </r>
    <r>
      <rPr>
        <b/>
        <sz val="10"/>
        <rFont val="Arial Narrow"/>
        <family val="2"/>
      </rPr>
      <t>M20X300</t>
    </r>
    <r>
      <rPr>
        <sz val="10"/>
        <rFont val="Arial Narrow"/>
        <family val="2"/>
      </rPr>
      <t xml:space="preserve"> to Concrete platform Jacking bolts </t>
    </r>
    <r>
      <rPr>
        <b/>
        <sz val="10"/>
        <rFont val="Arial Narrow"/>
        <family val="2"/>
      </rPr>
      <t>(x4 set per Base Plate Mixer)</t>
    </r>
  </si>
  <si>
    <r>
      <t xml:space="preserve">Mixer flange shaft  fastener set in </t>
    </r>
    <r>
      <rPr>
        <b/>
        <sz val="10"/>
        <rFont val="Arial Narrow"/>
        <family val="2"/>
      </rPr>
      <t>316S/S studs, washers, nuts (x8 set per flange)</t>
    </r>
  </si>
  <si>
    <t>15kW 3-ph,4P,50HZ 400V IE3, Flange mounted, Cast Iron Motor</t>
  </si>
  <si>
    <t>M05</t>
  </si>
  <si>
    <t>Gearbox lubrication Oil 100% fill-up compliant with gearbox OEM specification including labour and handling and testing</t>
  </si>
  <si>
    <t>Litres</t>
  </si>
  <si>
    <r>
      <t xml:space="preserve">Strip and Re-assemble for refurbishment : </t>
    </r>
    <r>
      <rPr>
        <b/>
        <sz val="10"/>
        <rFont val="Arial Narrow"/>
        <family val="2"/>
      </rPr>
      <t>Gearbox</t>
    </r>
  </si>
  <si>
    <t>Shot-blast and re-coat motor housing including reinstatement of weather-hood, fasteners replacement (if required)</t>
  </si>
  <si>
    <t>Shot-blast and re-coat motor housing including reinstatement of weather-hood, fasteners replacement</t>
  </si>
  <si>
    <t>M05.19.3</t>
  </si>
  <si>
    <t>NB. Contractor shall make allowance for Rigging/lifting, positioning, hold down bolts preparation, grouting, drilling and breaking to mount the equipment assembly to the concrete floor  where required including all tools &amp; equipment required</t>
  </si>
  <si>
    <t>SCHEDULE 2: MECHANICAL</t>
  </si>
  <si>
    <t>2.2.1</t>
  </si>
  <si>
    <t>2.2.2</t>
  </si>
  <si>
    <t>2.2.3</t>
  </si>
  <si>
    <t>2.2.4</t>
  </si>
  <si>
    <t>2.2.5</t>
  </si>
  <si>
    <t>2.2.6</t>
  </si>
  <si>
    <t>2.2.7</t>
  </si>
  <si>
    <t>2.2.8</t>
  </si>
  <si>
    <r>
      <t xml:space="preserve">Strip and Re-assemble for refurbishment : </t>
    </r>
    <r>
      <rPr>
        <b/>
        <sz val="10"/>
        <rFont val="Arial Narrow"/>
        <family val="2"/>
      </rPr>
      <t>Shaft and Impeller</t>
    </r>
  </si>
  <si>
    <t>2.3.4</t>
  </si>
  <si>
    <t>2.3.5</t>
  </si>
  <si>
    <t>Computational Fluid Dynamic (CFD) modelling and simulation to confirm mixer design as per specification requirements.</t>
  </si>
  <si>
    <t>Report compilation (incl. mixer drawings) and submission to JW for approval</t>
  </si>
  <si>
    <t>2.3.6</t>
  </si>
  <si>
    <t>Modification and/or Replacement of Mixer Impeller</t>
  </si>
  <si>
    <t>2.3.6.1</t>
  </si>
  <si>
    <t>2.4.1</t>
  </si>
  <si>
    <t>2.4.2</t>
  </si>
  <si>
    <t>Complete Assembly and Installation of 11kW refurbished Mixer assembly</t>
  </si>
  <si>
    <t>2.5.1</t>
  </si>
  <si>
    <t>2.5.2</t>
  </si>
  <si>
    <r>
      <rPr>
        <b/>
        <sz val="10"/>
        <rFont val="Arial Narrow"/>
        <family val="2"/>
      </rPr>
      <t>316L S/S</t>
    </r>
    <r>
      <rPr>
        <sz val="10"/>
        <rFont val="Arial Narrow"/>
        <family val="2"/>
      </rPr>
      <t xml:space="preserve"> Mixer Impellers </t>
    </r>
    <r>
      <rPr>
        <b/>
        <sz val="10"/>
        <rFont val="Arial Narrow"/>
        <family val="2"/>
      </rPr>
      <t>Radial=4-5W/m3</t>
    </r>
    <r>
      <rPr>
        <sz val="10"/>
        <rFont val="Arial Narrow"/>
        <family val="2"/>
      </rPr>
      <t xml:space="preserve"> with flange mounting AND with tip speed of</t>
    </r>
    <r>
      <rPr>
        <b/>
        <sz val="10"/>
        <rFont val="Arial Narrow"/>
        <family val="2"/>
      </rPr>
      <t xml:space="preserve"> less than 2.5m/s (dia. Less than</t>
    </r>
  </si>
  <si>
    <r>
      <t xml:space="preserve">Strip and Re-assemble for refurbishment : </t>
    </r>
    <r>
      <rPr>
        <b/>
        <sz val="10"/>
        <rFont val="Arial Narrow"/>
        <family val="2"/>
      </rPr>
      <t>Pumps</t>
    </r>
  </si>
  <si>
    <t>2.4.3</t>
  </si>
  <si>
    <t>2.5.3</t>
  </si>
  <si>
    <t>Complete Sewer Pumps</t>
  </si>
  <si>
    <t>Complete Sewer Pumps Re-assembly and Installation</t>
  </si>
  <si>
    <t>SCHEDULE 2: MECHANICAL ENGINEERING WORKS</t>
  </si>
  <si>
    <t>SCHEDULE 3: ELECTRICAL ENGINEERING WORKS</t>
  </si>
  <si>
    <t>SCHEDULE 3: ELECTRICAL - MIXER AMD PUMPSTATION POWER SUPPLY &amp; CONTROL CABLES</t>
  </si>
  <si>
    <t>3.1.1</t>
  </si>
  <si>
    <t xml:space="preserve">4 Core , 185mm² </t>
  </si>
  <si>
    <t>RATE ONLY</t>
  </si>
  <si>
    <t>Instrumentation Recalibration and Repair</t>
  </si>
  <si>
    <t>Electrical Actuated Valve ("AUMA")</t>
  </si>
  <si>
    <t>Ultrasonic level meter</t>
  </si>
  <si>
    <t>General Equipment Repair / Servicing</t>
  </si>
  <si>
    <t>500kVA Minisub</t>
  </si>
  <si>
    <t xml:space="preserve">No-flow switch </t>
  </si>
  <si>
    <t>MCC and Pump station ventilation (1kw fan size)</t>
  </si>
  <si>
    <t>Pump Station submersible pump</t>
  </si>
  <si>
    <t>MCC Servicing panel (cleaning) (Refer Single line diagram)</t>
  </si>
  <si>
    <t>PLC I/O modules - Digital Input 16 Channel</t>
  </si>
  <si>
    <t>Ethernet Switch replacement</t>
  </si>
  <si>
    <t>Local Control stations</t>
  </si>
  <si>
    <t>3.1.1.1</t>
  </si>
  <si>
    <t>3.1.1.2</t>
  </si>
  <si>
    <t>3.1.1.3</t>
  </si>
  <si>
    <t>3.1.1.4</t>
  </si>
  <si>
    <t>3.1.2</t>
  </si>
  <si>
    <t>3.1.2.1</t>
  </si>
  <si>
    <t>3.1.2.2</t>
  </si>
  <si>
    <t>3.1.2.3</t>
  </si>
  <si>
    <t>3.1.2.4</t>
  </si>
  <si>
    <t>3.1.3</t>
  </si>
  <si>
    <t>3.1.3.1</t>
  </si>
  <si>
    <t>3.1.3.2</t>
  </si>
  <si>
    <t>3.1.4</t>
  </si>
  <si>
    <t>3.1.4.1</t>
  </si>
  <si>
    <t>3.1.4.2</t>
  </si>
  <si>
    <t>3.2.1</t>
  </si>
  <si>
    <t>3.2.2</t>
  </si>
  <si>
    <t>3.3.1</t>
  </si>
  <si>
    <t>3.3.2</t>
  </si>
  <si>
    <t>3.3.3</t>
  </si>
  <si>
    <t>3.3.4</t>
  </si>
  <si>
    <t>3.3.5</t>
  </si>
  <si>
    <t>3.3.6</t>
  </si>
  <si>
    <t>3.4.1</t>
  </si>
  <si>
    <t>3.4.2</t>
  </si>
  <si>
    <t>3.4.3</t>
  </si>
  <si>
    <t>3.4.4</t>
  </si>
  <si>
    <t>Overall Handling, Installation, Testing and Commissioning (as noted above)</t>
  </si>
  <si>
    <t>Provisional Sums as stated by the Employer's Agent</t>
  </si>
  <si>
    <t>3.5.1</t>
  </si>
  <si>
    <t>3.5.2</t>
  </si>
  <si>
    <t>3.5.3</t>
  </si>
  <si>
    <t>P.sum</t>
  </si>
  <si>
    <t>2.6.1</t>
  </si>
  <si>
    <t>Procure material (304L Stainless Steel) and Manufacture of Mixer Impeller as per new design per impeller (including fasteners)</t>
  </si>
  <si>
    <t>Replacement of PLC equipment (including programming intergration of unit)</t>
  </si>
  <si>
    <t>Scheider M580 PLC unit</t>
  </si>
  <si>
    <t>Fibre optionc cabling</t>
  </si>
  <si>
    <t>Testing and repair of fibre optic hardware</t>
  </si>
  <si>
    <r>
      <t xml:space="preserve">Supply, and installation of </t>
    </r>
    <r>
      <rPr>
        <b/>
        <sz val="10"/>
        <color theme="1"/>
        <rFont val="Arial Narrow"/>
        <family val="2"/>
      </rPr>
      <t>15kW Mixer Assembly</t>
    </r>
  </si>
  <si>
    <t>55kW VSD drive unit</t>
  </si>
  <si>
    <t>3.3.7</t>
  </si>
  <si>
    <r>
      <t>SCHEDULE 2 :</t>
    </r>
    <r>
      <rPr>
        <sz val="11"/>
        <color theme="1"/>
        <rFont val="Arial"/>
        <family val="2"/>
      </rPr>
      <t xml:space="preserve"> MECHANICAL</t>
    </r>
  </si>
  <si>
    <r>
      <t>SCHEDULE 3 :</t>
    </r>
    <r>
      <rPr>
        <sz val="11"/>
        <color theme="1"/>
        <rFont val="Arial"/>
        <family val="2"/>
      </rPr>
      <t xml:space="preserve"> ELECTRICAL</t>
    </r>
  </si>
  <si>
    <t>PD.4</t>
  </si>
  <si>
    <t>PD.8 - PD.9</t>
  </si>
  <si>
    <t>PD.10</t>
  </si>
  <si>
    <r>
      <t>j) Plant (</t>
    </r>
    <r>
      <rPr>
        <sz val="10"/>
        <color rgb="FFFF0000"/>
        <rFont val="Arial Narrow"/>
        <family val="2"/>
      </rPr>
      <t>Construction Equipment</t>
    </r>
    <r>
      <rPr>
        <sz val="10"/>
        <rFont val="Arial Narrow"/>
        <family val="2"/>
      </rPr>
      <t>)</t>
    </r>
  </si>
  <si>
    <t xml:space="preserve">New Mixer Assembly </t>
  </si>
  <si>
    <t>Strip and Quote</t>
  </si>
  <si>
    <t>Clean</t>
  </si>
  <si>
    <t>Bake</t>
  </si>
  <si>
    <t>Rewind</t>
  </si>
  <si>
    <t>Replace Fan</t>
  </si>
  <si>
    <t>Replace Fan Cover</t>
  </si>
  <si>
    <t>Balance rotor</t>
  </si>
  <si>
    <t>Balance fan</t>
  </si>
  <si>
    <t>Replace Fasteners</t>
  </si>
  <si>
    <t>Replace rolling bearing(s) per motor</t>
  </si>
  <si>
    <t>Replacement of switch contacts per motor</t>
  </si>
  <si>
    <t>Replace Shaft</t>
  </si>
  <si>
    <t>Replace Terminal Boxes</t>
  </si>
  <si>
    <t>Replace Terminal Blocks</t>
  </si>
  <si>
    <t>Replace seals per motor</t>
  </si>
  <si>
    <t>Strip and Quote for Rectification of Mixers ( Drive Unit and Impeller)</t>
  </si>
  <si>
    <r>
      <rPr>
        <b/>
        <sz val="10"/>
        <rFont val="Arial Narrow"/>
        <family val="2"/>
      </rPr>
      <t>SURFACE MOUNTED MIXERS FOR BALANCING TANK</t>
    </r>
    <r>
      <rPr>
        <sz val="10"/>
        <rFont val="Arial Narrow"/>
        <family val="2"/>
      </rPr>
      <t xml:space="preserve"> </t>
    </r>
  </si>
  <si>
    <t xml:space="preserve">SURFACE MOUNTED MIXERS FOR BALANCING TANK </t>
  </si>
  <si>
    <r>
      <t xml:space="preserve">15 kW Mixer Assembly ( including gearbox, motor, shaft, impellers, baseplates and ancillaries). </t>
    </r>
    <r>
      <rPr>
        <b/>
        <sz val="10"/>
        <rFont val="Arial Narrow"/>
        <family val="2"/>
      </rPr>
      <t xml:space="preserve">Total dry weight is 969kg per unit </t>
    </r>
  </si>
  <si>
    <t>Mixer Rectification - Engineering Design</t>
  </si>
  <si>
    <t>2.3.4,1</t>
  </si>
  <si>
    <t>2.3.4,2</t>
  </si>
  <si>
    <t>2.3.4,3</t>
  </si>
  <si>
    <t>2.3.4,4</t>
  </si>
  <si>
    <t>2.3.4,5</t>
  </si>
  <si>
    <t>2.3.4,6</t>
  </si>
  <si>
    <t>2.3.4,7</t>
  </si>
  <si>
    <t>2.3.4,8</t>
  </si>
  <si>
    <t>2.3.4,9</t>
  </si>
  <si>
    <t>2.3.4,10</t>
  </si>
  <si>
    <t>2.3.4,11</t>
  </si>
  <si>
    <t>2.3.4,12</t>
  </si>
  <si>
    <t>2.3.4,13</t>
  </si>
  <si>
    <t>2.3.4,14</t>
  </si>
  <si>
    <t>2.3.4,15</t>
  </si>
  <si>
    <t>Replace Couplings</t>
  </si>
  <si>
    <t>2.3.4,16</t>
  </si>
  <si>
    <t>2.3.4,17</t>
  </si>
  <si>
    <t>Reassembly and Transportation to Site</t>
  </si>
  <si>
    <t>2.3.4,18</t>
  </si>
  <si>
    <t>2.3.6,1</t>
  </si>
  <si>
    <t>2.3.6,2</t>
  </si>
  <si>
    <t>2.3.6,3</t>
  </si>
  <si>
    <t>2.3.6,4</t>
  </si>
  <si>
    <t>2.3.6,5</t>
  </si>
  <si>
    <t>2.3.6,6</t>
  </si>
  <si>
    <t>2.3.6,7</t>
  </si>
  <si>
    <t>2.3.6,8</t>
  </si>
  <si>
    <t>2.3.6,9</t>
  </si>
  <si>
    <t>2.3.6,10</t>
  </si>
  <si>
    <t>2.3.6,11</t>
  </si>
  <si>
    <t>2.3.6,12</t>
  </si>
  <si>
    <t>2.3.6,13</t>
  </si>
  <si>
    <t>2.3.6,14</t>
  </si>
  <si>
    <t>2.3.6,15</t>
  </si>
  <si>
    <t>2.3.6,16</t>
  </si>
  <si>
    <t>2.3.6,17</t>
  </si>
  <si>
    <t>2.3.6,18</t>
  </si>
  <si>
    <t>2.3.7</t>
  </si>
  <si>
    <t>2.3.8</t>
  </si>
  <si>
    <t>2.6.2</t>
  </si>
  <si>
    <t>Cornell 12NHTM-F18DB- Pump - Impeller</t>
  </si>
  <si>
    <t>Cornell 12NHTM-F18DB- Pump - Impeller Lock Screw and Setscrew</t>
  </si>
  <si>
    <t>2.7.1</t>
  </si>
  <si>
    <t>2.7.2</t>
  </si>
  <si>
    <t>2.7.3</t>
  </si>
  <si>
    <t>2.7.4</t>
  </si>
  <si>
    <t>Cornell 12NHTM-F18DB- Pump - Wearing Rings</t>
  </si>
  <si>
    <t>Mixer Drive Coupling Set</t>
  </si>
  <si>
    <t>F1 - Elsec X</t>
  </si>
  <si>
    <t>F2 - Overload Relay</t>
  </si>
  <si>
    <t>H1 - Indication Lamp (Green)</t>
  </si>
  <si>
    <t>H3 - Indication Lamp (Red)</t>
  </si>
  <si>
    <t>H2 + H4 - Indication Lamp (Yellow)</t>
  </si>
  <si>
    <t>H5 - Indication Lamp (White)</t>
  </si>
  <si>
    <t>K1 - Contactor</t>
  </si>
  <si>
    <t>K12- K16 - Relay</t>
  </si>
  <si>
    <t>K18T - Timer</t>
  </si>
  <si>
    <t>P1 - Ammeter</t>
  </si>
  <si>
    <t>Q1 - Circuit Breaker</t>
  </si>
  <si>
    <t>Q1 - Circuit Breaker Varidepth Operating Handle Complete</t>
  </si>
  <si>
    <t>Q2 + Q3 - Circuit Breaker</t>
  </si>
  <si>
    <t>S1 - Stop Pushbutton</t>
  </si>
  <si>
    <t>S2 - Start Pushbutton</t>
  </si>
  <si>
    <t>S3 - 3 Pos Selector Switch</t>
  </si>
  <si>
    <t>S4 - 2 Pos Selector Switch</t>
  </si>
  <si>
    <t>S5 - Reset Pushbutton</t>
  </si>
  <si>
    <t>T1 - Current Transformer</t>
  </si>
  <si>
    <t>T2 - Transcore</t>
  </si>
  <si>
    <t>Mechanical Commissioning Spares</t>
  </si>
  <si>
    <t>Electrical and Control &amp; Instrumentation Commissioning Spares</t>
  </si>
  <si>
    <t>3,6,1</t>
  </si>
  <si>
    <t>3,6,2</t>
  </si>
  <si>
    <t>3,6,3</t>
  </si>
  <si>
    <t>3,6,4</t>
  </si>
  <si>
    <t>3,6,5</t>
  </si>
  <si>
    <t>3,6,6</t>
  </si>
  <si>
    <t>3,6,7</t>
  </si>
  <si>
    <t>3,6,8</t>
  </si>
  <si>
    <t>3,6,9</t>
  </si>
  <si>
    <t>3,6,10</t>
  </si>
  <si>
    <t>3,6,11</t>
  </si>
  <si>
    <t>3,6,12</t>
  </si>
  <si>
    <t>3,6,13</t>
  </si>
  <si>
    <t>3,6,14</t>
  </si>
  <si>
    <t>3,6,15</t>
  </si>
  <si>
    <t>3,6,16</t>
  </si>
  <si>
    <t>3,6,17</t>
  </si>
  <si>
    <t>3,6,18</t>
  </si>
  <si>
    <t>3,6,19</t>
  </si>
  <si>
    <t>3,6,20</t>
  </si>
  <si>
    <t xml:space="preserve">  WEG 280SM-55kW-6P-380V Motor - Pump Bucket Spares</t>
  </si>
  <si>
    <t>11kW SEW Eurodrive Electric Motor - Mixer Bucket Spares</t>
  </si>
  <si>
    <t>2.3.5,1</t>
  </si>
  <si>
    <t>2.3.5,2</t>
  </si>
  <si>
    <t>2.3.5,3</t>
  </si>
  <si>
    <t>2.3.5,4</t>
  </si>
  <si>
    <t>2.3.5,5</t>
  </si>
  <si>
    <t>2.3.7,1</t>
  </si>
  <si>
    <t>2.3.7,2</t>
  </si>
  <si>
    <t>2.3.6.2</t>
  </si>
  <si>
    <t>Major Service Overhaul for 11kW SEW Eurodrive RF137 Speed Reducer ( Gearbox)</t>
  </si>
  <si>
    <t>Major Service Overhaul for Cornell 12NHTM-F18DB- Pump</t>
  </si>
  <si>
    <r>
      <rPr>
        <b/>
        <sz val="10"/>
        <rFont val="Arial Narrow"/>
        <family val="2"/>
      </rPr>
      <t xml:space="preserve">15kW Gearbox (SF&gt;2.25), from Cast Iron and output speed of 37RPM complete with: </t>
    </r>
    <r>
      <rPr>
        <sz val="10"/>
        <rFont val="Arial Narrow"/>
        <family val="2"/>
      </rPr>
      <t xml:space="preserve">
</t>
    </r>
    <r>
      <rPr>
        <i/>
        <sz val="10"/>
        <rFont val="Arial Narrow"/>
        <family val="2"/>
      </rPr>
      <t>1) Input/output shaft
2) Oil drain pipe, valve and plug in 316S/S
3) Oil-level sight glass tube / gauge
4) Mounting fasteners to both baseplate and motor</t>
    </r>
  </si>
  <si>
    <t>a) Offices and storage sheds(Incl. Fencing )</t>
  </si>
  <si>
    <t>Provision of Maintenance Spares</t>
  </si>
  <si>
    <t>f) Min of 25 Ton crane inclusive of a rigging study for double handling of equipment</t>
  </si>
  <si>
    <t xml:space="preserve"> </t>
  </si>
  <si>
    <r>
      <t>Major servicing labour (adjustments/setting of components, cleaning internals, etc.) for motor (</t>
    </r>
    <r>
      <rPr>
        <b/>
        <sz val="10"/>
        <rFont val="Arial Narrow"/>
        <family val="2"/>
      </rPr>
      <t>at over 10,000 operating hrs</t>
    </r>
    <r>
      <rPr>
        <sz val="10"/>
        <rFont val="Arial Narrow"/>
        <family val="2"/>
      </rPr>
      <t>). The scope shall include: 
1) External fasteners replacement
2) Machining of gears and reloading the sealed for-life grease
3) All perishable seals, rubber buffer, and gaskets to be a replacement
4) Oil level gauge replacement
5) Drain plug, breather valve, valve and pipe replacement 
6) Replacement of bearings incl. flexible bushing.</t>
    </r>
  </si>
  <si>
    <t>Replacement of Cam ring / Coupling ring</t>
  </si>
  <si>
    <r>
      <t>Major servicing labour (adjustments/setting of components, cleaning of motor internals, filters, condensation drain etc.) for motor (</t>
    </r>
    <r>
      <rPr>
        <b/>
        <sz val="10"/>
        <rFont val="Arial Narrow"/>
        <family val="2"/>
      </rPr>
      <t>at over 10,000 operating hrs</t>
    </r>
    <r>
      <rPr>
        <sz val="10"/>
        <rFont val="Arial Narrow"/>
        <family val="2"/>
      </rPr>
      <t>). Scope shall include: 
1) Replacement of tyre coupling between motor and pump shaft
2) Repaired of mechanical seal
3) Lubrication of drive shaft
4) Inspect ball bearing and lubricate
5) Replacement  bearing sets</t>
    </r>
  </si>
  <si>
    <r>
      <t xml:space="preserve">
</t>
    </r>
    <r>
      <rPr>
        <b/>
        <sz val="10"/>
        <rFont val="Arial Narrow"/>
        <family val="2"/>
      </rPr>
      <t>Major Service Overhaul for  WEG 280SM-55kW-6P-380V Motor</t>
    </r>
    <r>
      <rPr>
        <sz val="10"/>
        <rFont val="Arial Narrow"/>
        <family val="2"/>
      </rPr>
      <t xml:space="preserve">
Major servicing labour (adjustments/setting of components, cleaning of motor internals, filters, condensation drain etc.) for motor (</t>
    </r>
    <r>
      <rPr>
        <b/>
        <sz val="10"/>
        <rFont val="Arial Narrow"/>
        <family val="2"/>
      </rPr>
      <t>at over 10,000 operating hrs</t>
    </r>
    <r>
      <rPr>
        <sz val="10"/>
        <rFont val="Arial Narrow"/>
        <family val="2"/>
      </rPr>
      <t>). Scope shall include: 
1) Relining of brake linings per motor
2) Replacement of switch contacts per motor
3) Replace rolling bearing(s) per motor
4) Replace seals per motor
5) Replace grease lubrication (70g per motor)</t>
    </r>
  </si>
  <si>
    <t>Complete New 15kW Mixer Assembly Installation</t>
  </si>
  <si>
    <t xml:space="preserve">Operations and Maintenance Manuals </t>
  </si>
  <si>
    <t>The cost shall include for the preparation, submission and
acceptance by the Engineer and shall be broken down as follows:
• 50% on submission of the Draft O &amp; M Manuals
• 25% on acceptance by the Employer's Agent of the Final O &amp; M
Manuals
• 25% after the successful commissioning of the works
and training of the Employers Personnel</t>
  </si>
  <si>
    <t>Facilities of the Engineer</t>
  </si>
  <si>
    <t>j) Plant (Construction Equipment INCLUDING CRANAGE)</t>
  </si>
  <si>
    <t>Allow a provisional sum for materials control testing and Factory Acceptance Tests of Equipment ordered by the Engineer</t>
  </si>
  <si>
    <t>LV Power Cable-600/1000V Cu/PVC/PVC/SWA/PVC-Terminations</t>
  </si>
  <si>
    <t>Control Cables - CU/XLPE/IND+OVERALL SCR/SWA/PVC-Terminations</t>
  </si>
  <si>
    <r>
      <t>Gearbox Oil flow switch</t>
    </r>
    <r>
      <rPr>
        <b/>
        <sz val="10"/>
        <rFont val="Arial Narrow"/>
        <family val="2"/>
      </rPr>
      <t xml:space="preserve"> (procure new)</t>
    </r>
  </si>
  <si>
    <r>
      <t xml:space="preserve">Supply, and installation of </t>
    </r>
    <r>
      <rPr>
        <b/>
        <sz val="10"/>
        <rFont val="Arial Narrow"/>
        <family val="2"/>
      </rPr>
      <t>LV power cables</t>
    </r>
  </si>
  <si>
    <r>
      <t xml:space="preserve">Supply, and installation of </t>
    </r>
    <r>
      <rPr>
        <b/>
        <sz val="10"/>
        <rFont val="Arial Narrow"/>
        <family val="2"/>
      </rPr>
      <t>Control cables</t>
    </r>
  </si>
  <si>
    <r>
      <t xml:space="preserve">Supply, and installation of </t>
    </r>
    <r>
      <rPr>
        <b/>
        <sz val="10"/>
        <rFont val="Arial Narrow"/>
        <family val="2"/>
      </rPr>
      <t>Upgrade of MCC Motor starters</t>
    </r>
  </si>
  <si>
    <r>
      <t>PSY6.16.2</t>
    </r>
    <r>
      <rPr>
        <sz val="8"/>
        <color theme="1"/>
        <rFont val="Times New Roman"/>
        <family val="1"/>
      </rPr>
      <t xml:space="preserve">     </t>
    </r>
  </si>
  <si>
    <r>
      <t>PSY6.16.7</t>
    </r>
    <r>
      <rPr>
        <sz val="8"/>
        <color theme="1"/>
        <rFont val="Times New Roman"/>
        <family val="1"/>
      </rPr>
      <t xml:space="preserve">    </t>
    </r>
  </si>
  <si>
    <r>
      <t>PSY6.16</t>
    </r>
    <r>
      <rPr>
        <sz val="8"/>
        <color theme="1"/>
        <rFont val="Times New Roman"/>
        <family val="1"/>
      </rPr>
      <t xml:space="preserve">    </t>
    </r>
  </si>
  <si>
    <t>PSY6.16 </t>
  </si>
  <si>
    <t>Balancing Tank MCC and Pump Station Lighting Replacement</t>
  </si>
  <si>
    <t>58W FLUORESCENT LUMINAIRE - Replacement with LED</t>
  </si>
  <si>
    <t>58W WATER PROOF  FLUORESCENT LUMINAIRE WITH 1 HOUR BATTERY BACKUP - Replacement with LED</t>
  </si>
  <si>
    <t xml:space="preserve"> 58W WATER PROOF FLUORESCENT LUMINAIRE - Replacement with LED</t>
  </si>
  <si>
    <t>3.7.1</t>
  </si>
  <si>
    <t>3.7.2</t>
  </si>
  <si>
    <t>3.7.3</t>
  </si>
  <si>
    <t>E021</t>
  </si>
  <si>
    <t>SCHEDULE 2 : PRELIMINARY &amp; GENERAL</t>
  </si>
  <si>
    <t>PD.5- PD.7</t>
  </si>
  <si>
    <t>Detailed Design Professional Services fees</t>
  </si>
  <si>
    <t>Service Overhaul for 11kW SEW Eurodrive Electric Motor - Major servicing labour (adjustments/setting of components, cleaning of motor internals, filters, condensation drain etc.) for motor (at over 10,000 operating hrs). Scope shall include but not limited: 
1) Relining of brake linings per motor
2) Replacement of switch contacts per motor
3) Replace rolling bearing(s) per motor
4) Replace seals per motor
5) Replace grease lubrication (70g per motor)</t>
  </si>
  <si>
    <t>TOTAL OF SCHEDULE 2 CARRIED FORWARD TO SUMMARY</t>
  </si>
  <si>
    <t>TOTAL OF SCHEDULE 3 CARRIED FORWARD TO SUMMARY</t>
  </si>
  <si>
    <t>Contractor's stated commission on the 3.5.1 to 3.5.3 provisional sum above</t>
  </si>
  <si>
    <t>3.5.4</t>
  </si>
  <si>
    <t>Contractor's stated commission on the 2.6.1 provisional sum above</t>
  </si>
  <si>
    <t>1.3.2</t>
  </si>
  <si>
    <t>1.3.4</t>
  </si>
  <si>
    <t>Contractor's stated commission on the 1.3.1 to 1.3.4 provisional sum above</t>
  </si>
  <si>
    <t>b) Contractor's stated commission on the 1.4.16 provisional sum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</si>
</sst>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quot;R&quot;\ #,##0.00"/>
    <numFmt numFmtId="167" formatCode="_ &quot;R&quot;\ * #,##0.00_ ;_ &quot;R&quot;\ * \-#,##0.00_ ;_ &quot;R&quot;\ * &quot;-&quot;??_ ;_ @_ "/>
    <numFmt numFmtId="168" formatCode="_(&quot;R&quot;\ * #,##0.00_);_(&quot;R&quot;\ * \(#,##0.00\);_(&quot;R&quot;\ * &quot;-&quot;??_);_(@_)"/>
    <numFmt numFmtId="169" formatCode="General_)"/>
    <numFmt numFmtId="170" formatCode="_-[$R-1C09]* #,##0.00_-;\-[$R-1C09]* #,##0.00_-;_-[$R-1C09]* &quot;-&quot;??_-;_-@_-"/>
    <numFmt numFmtId="171" formatCode="[$R-1C09]#,##0.00"/>
    <numFmt numFmtId="172" formatCode="0.00;;;@\,"/>
  </numFmts>
  <fonts count="52">
    <font>
      <sz val="11"/>
      <color theme="1"/>
      <name val="Calibri"/>
      <family val="2"/>
      <scheme val="minor"/>
    </font>
    <font>
      <sz val="11"/>
      <color theme="1"/>
      <name val="Calibri"/>
      <family val="2"/>
      <scheme val="minor"/>
    </font>
    <font>
      <sz val="10"/>
      <name val="Arial"/>
      <family val="2"/>
    </font>
    <font>
      <b/>
      <sz val="10"/>
      <name val="Arial Narrow"/>
      <family val="2"/>
    </font>
    <font>
      <sz val="10"/>
      <name val="Arial Narrow"/>
      <family val="2"/>
    </font>
    <font>
      <sz val="10"/>
      <name val="MS Sans Serif"/>
      <family val="2"/>
    </font>
    <font>
      <u/>
      <sz val="10"/>
      <name val="Arial Narrow"/>
      <family val="2"/>
    </font>
    <font>
      <b/>
      <u/>
      <sz val="10"/>
      <name val="Arial Narrow"/>
      <family val="2"/>
    </font>
    <font>
      <b/>
      <sz val="10"/>
      <name val="Arial"/>
      <family val="2"/>
    </font>
    <font>
      <b/>
      <sz val="10"/>
      <color theme="1"/>
      <name val="Arial Narrow"/>
      <family val="2"/>
    </font>
    <font>
      <sz val="10"/>
      <color theme="1"/>
      <name val="Arial Narrow"/>
      <family val="2"/>
    </font>
    <font>
      <sz val="10"/>
      <color theme="1"/>
      <name val="Calibri"/>
      <family val="2"/>
      <scheme val="minor"/>
    </font>
    <font>
      <sz val="10"/>
      <color theme="1"/>
      <name val="Arial"/>
      <family val="2"/>
    </font>
    <font>
      <i/>
      <sz val="10"/>
      <color theme="1"/>
      <name val="Arial Narrow"/>
      <family val="2"/>
    </font>
    <font>
      <b/>
      <u/>
      <sz val="10"/>
      <color theme="1"/>
      <name val="Arial Narrow"/>
      <family val="2"/>
    </font>
    <font>
      <i/>
      <sz val="10"/>
      <name val="Arial Narrow"/>
      <family val="2"/>
    </font>
    <font>
      <b/>
      <u/>
      <sz val="10"/>
      <name val="Times New Roman"/>
      <family val="1"/>
    </font>
    <font>
      <u/>
      <sz val="10"/>
      <name val="Times New Roman"/>
      <family val="1"/>
    </font>
    <font>
      <sz val="12"/>
      <name val="Arial MT"/>
    </font>
    <font>
      <b/>
      <sz val="10"/>
      <name val="Times New Roman"/>
      <family val="1"/>
    </font>
    <font>
      <sz val="8"/>
      <name val="Calibri"/>
      <family val="2"/>
      <scheme val="minor"/>
    </font>
    <font>
      <sz val="10"/>
      <color theme="0"/>
      <name val="Arial Narrow"/>
      <family val="2"/>
    </font>
    <font>
      <b/>
      <sz val="18"/>
      <name val="Arial"/>
      <family val="2"/>
    </font>
    <font>
      <u/>
      <sz val="10"/>
      <name val="Arial"/>
      <family val="2"/>
    </font>
    <font>
      <b/>
      <u/>
      <sz val="10"/>
      <name val="Arial"/>
      <family val="2"/>
    </font>
    <font>
      <b/>
      <u/>
      <sz val="11"/>
      <color theme="1"/>
      <name val="Arial"/>
      <family val="2"/>
    </font>
    <font>
      <i/>
      <sz val="10"/>
      <name val="Arial"/>
      <family val="2"/>
    </font>
    <font>
      <b/>
      <u/>
      <sz val="11"/>
      <name val="Arial"/>
      <family val="2"/>
    </font>
    <font>
      <b/>
      <sz val="11"/>
      <name val="Arial"/>
      <family val="2"/>
    </font>
    <font>
      <sz val="11"/>
      <name val="Arial"/>
      <family val="2"/>
    </font>
    <font>
      <sz val="11"/>
      <color theme="1"/>
      <name val="Arial"/>
      <family val="2"/>
    </font>
    <font>
      <sz val="10"/>
      <color rgb="FFFF0000"/>
      <name val="Arial Narrow"/>
      <family val="2"/>
    </font>
    <font>
      <b/>
      <sz val="10"/>
      <color rgb="FFFF0000"/>
      <name val="Arial Narrow"/>
      <family val="2"/>
    </font>
    <font>
      <sz val="10"/>
      <name val="Arial Narrow"/>
      <family val="2"/>
    </font>
    <font>
      <b/>
      <sz val="10"/>
      <name val="Arial Narrow"/>
      <family val="2"/>
    </font>
    <font>
      <b/>
      <sz val="10"/>
      <color theme="1"/>
      <name val="Arial"/>
      <family val="2"/>
    </font>
    <font>
      <b/>
      <sz val="11"/>
      <color theme="1"/>
      <name val="Arial"/>
      <family val="2"/>
    </font>
    <font>
      <sz val="3"/>
      <color theme="1"/>
      <name val="Arial"/>
      <family val="2"/>
    </font>
    <font>
      <b/>
      <sz val="9"/>
      <color theme="1"/>
      <name val="Arial"/>
      <family val="2"/>
    </font>
    <font>
      <sz val="9"/>
      <color theme="1"/>
      <name val="Arial"/>
      <family val="2"/>
    </font>
    <font>
      <b/>
      <i/>
      <sz val="9"/>
      <color theme="1"/>
      <name val="Arial"/>
      <family val="2"/>
    </font>
    <font>
      <b/>
      <sz val="12"/>
      <name val="Arial Narrow"/>
      <family val="2"/>
    </font>
    <font>
      <b/>
      <sz val="12"/>
      <color theme="1"/>
      <name val="Arial"/>
      <family val="2"/>
    </font>
    <font>
      <b/>
      <sz val="12"/>
      <name val="Arial"/>
      <family val="2"/>
    </font>
    <font>
      <sz val="11"/>
      <color theme="0"/>
      <name val="Calibri"/>
      <family val="2"/>
      <scheme val="minor"/>
    </font>
    <font>
      <b/>
      <sz val="10"/>
      <color theme="0"/>
      <name val="Arial Narrow"/>
      <family val="2"/>
    </font>
    <font>
      <sz val="11"/>
      <color rgb="FFFF0000"/>
      <name val="Arial"/>
      <family val="2"/>
    </font>
    <font>
      <sz val="10"/>
      <color theme="0" tint="-4.9989318521683403E-2"/>
      <name val="Arial Narrow"/>
      <family val="2"/>
    </font>
    <font>
      <sz val="8"/>
      <name val="Arial"/>
      <family val="2"/>
    </font>
    <font>
      <sz val="8"/>
      <color theme="1"/>
      <name val="Arial"/>
      <family val="2"/>
    </font>
    <font>
      <sz val="8"/>
      <color theme="1"/>
      <name val="Times New Roman"/>
      <family val="1"/>
    </font>
    <font>
      <sz val="8"/>
      <name val="Arial Narrow"/>
      <family val="2"/>
    </font>
  </fonts>
  <fills count="3">
    <fill>
      <patternFill patternType="none"/>
    </fill>
    <fill>
      <patternFill patternType="gray125"/>
    </fill>
    <fill>
      <patternFill patternType="solid">
        <fgColor theme="0"/>
        <bgColor indexed="64"/>
      </patternFill>
    </fill>
  </fills>
  <borders count="18">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9">
    <xf numFmtId="0" fontId="0" fillId="0" borderId="0"/>
    <xf numFmtId="0" fontId="2" fillId="0" borderId="0"/>
    <xf numFmtId="0" fontId="2" fillId="0" borderId="0"/>
    <xf numFmtId="165" fontId="2" fillId="0" borderId="0" applyFont="0" applyFill="0" applyBorder="0" applyAlignment="0" applyProtection="0"/>
    <xf numFmtId="0" fontId="5" fillId="0" borderId="0"/>
    <xf numFmtId="167" fontId="1" fillId="0" borderId="0" applyFont="0" applyFill="0" applyBorder="0" applyAlignment="0" applyProtection="0"/>
    <xf numFmtId="165" fontId="1" fillId="0" borderId="0" applyFont="0" applyFill="0" applyBorder="0" applyAlignment="0" applyProtection="0"/>
    <xf numFmtId="0" fontId="2" fillId="0" borderId="0"/>
    <xf numFmtId="0" fontId="1" fillId="0" borderId="0"/>
    <xf numFmtId="0" fontId="2" fillId="0" borderId="0"/>
    <xf numFmtId="0" fontId="1" fillId="0" borderId="0"/>
    <xf numFmtId="0" fontId="2" fillId="0" borderId="0"/>
    <xf numFmtId="0" fontId="16" fillId="0" borderId="0"/>
    <xf numFmtId="0" fontId="2" fillId="0" borderId="0"/>
    <xf numFmtId="0" fontId="2" fillId="0" borderId="0"/>
    <xf numFmtId="0" fontId="2" fillId="0" borderId="0"/>
    <xf numFmtId="0" fontId="2" fillId="0" borderId="0"/>
    <xf numFmtId="0" fontId="17" fillId="0" borderId="0"/>
    <xf numFmtId="0" fontId="18" fillId="0" borderId="0"/>
    <xf numFmtId="164" fontId="2" fillId="0" borderId="0" applyFont="0" applyFill="0" applyBorder="0" applyAlignment="0" applyProtection="0"/>
    <xf numFmtId="168" fontId="2" fillId="0" borderId="0" applyFont="0" applyFill="0" applyBorder="0" applyAlignment="0" applyProtection="0"/>
    <xf numFmtId="169" fontId="19" fillId="0" borderId="13" applyBorder="0"/>
    <xf numFmtId="9" fontId="2" fillId="0" borderId="0" applyFont="0" applyFill="0" applyBorder="0" applyAlignment="0" applyProtection="0"/>
    <xf numFmtId="0" fontId="18" fillId="0" borderId="0"/>
    <xf numFmtId="167" fontId="1"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0" fontId="2" fillId="0" borderId="0"/>
    <xf numFmtId="0" fontId="1" fillId="0" borderId="0"/>
  </cellStyleXfs>
  <cellXfs count="325">
    <xf numFmtId="0" fontId="0" fillId="0" borderId="0" xfId="0"/>
    <xf numFmtId="0" fontId="4" fillId="0" borderId="6" xfId="2" applyFont="1" applyBorder="1" applyAlignment="1">
      <alignment horizontal="center" vertical="top"/>
    </xf>
    <xf numFmtId="0" fontId="3" fillId="0" borderId="2" xfId="2" applyFont="1" applyBorder="1" applyAlignment="1">
      <alignment horizontal="left" vertical="top"/>
    </xf>
    <xf numFmtId="0" fontId="4" fillId="0" borderId="3" xfId="0" applyFont="1" applyBorder="1" applyAlignment="1">
      <alignment horizontal="left" vertical="top"/>
    </xf>
    <xf numFmtId="0" fontId="4" fillId="0" borderId="5" xfId="2" applyFont="1" applyBorder="1" applyAlignment="1">
      <alignment horizontal="center" vertical="center"/>
    </xf>
    <xf numFmtId="0" fontId="3" fillId="0" borderId="4" xfId="0" applyFont="1" applyBorder="1" applyAlignment="1">
      <alignment horizontal="center" vertical="top"/>
    </xf>
    <xf numFmtId="0" fontId="4" fillId="0" borderId="4" xfId="2" applyFont="1" applyBorder="1" applyAlignment="1">
      <alignment horizontal="center" vertical="top"/>
    </xf>
    <xf numFmtId="0" fontId="4" fillId="0" borderId="0" xfId="0" applyFont="1" applyAlignment="1">
      <alignment vertical="top"/>
    </xf>
    <xf numFmtId="0" fontId="3" fillId="0" borderId="0" xfId="0" applyFont="1" applyAlignment="1">
      <alignment vertical="top"/>
    </xf>
    <xf numFmtId="0" fontId="3" fillId="0" borderId="3" xfId="2" applyFont="1" applyBorder="1" applyAlignment="1">
      <alignment horizontal="center" vertical="top"/>
    </xf>
    <xf numFmtId="0" fontId="3" fillId="0" borderId="2" xfId="2" applyFont="1" applyBorder="1" applyAlignment="1">
      <alignment horizontal="center" vertical="top"/>
    </xf>
    <xf numFmtId="0" fontId="4" fillId="0" borderId="2" xfId="2" applyFont="1" applyBorder="1" applyAlignment="1">
      <alignment horizontal="center" vertical="top"/>
    </xf>
    <xf numFmtId="166" fontId="4" fillId="0" borderId="3" xfId="3" applyNumberFormat="1" applyFont="1" applyFill="1" applyBorder="1" applyAlignment="1">
      <alignment horizontal="center" vertical="top"/>
    </xf>
    <xf numFmtId="166" fontId="4" fillId="0" borderId="2" xfId="3" applyNumberFormat="1" applyFont="1" applyFill="1" applyBorder="1" applyAlignment="1">
      <alignment vertical="top"/>
    </xf>
    <xf numFmtId="0" fontId="3" fillId="0" borderId="4" xfId="2" applyFont="1" applyBorder="1" applyAlignment="1">
      <alignment horizontal="center" vertical="center"/>
    </xf>
    <xf numFmtId="0" fontId="3" fillId="0" borderId="5" xfId="4" quotePrefix="1" applyFont="1" applyBorder="1" applyAlignment="1">
      <alignment horizontal="center" vertical="top" wrapText="1"/>
    </xf>
    <xf numFmtId="0" fontId="4" fillId="0" borderId="5" xfId="2" applyFont="1" applyBorder="1" applyAlignment="1">
      <alignment horizontal="center" vertical="top"/>
    </xf>
    <xf numFmtId="0" fontId="3" fillId="0" borderId="4" xfId="0" applyFont="1" applyBorder="1" applyAlignment="1">
      <alignment horizontal="center" vertical="top" wrapText="1"/>
    </xf>
    <xf numFmtId="0" fontId="3" fillId="0" borderId="5" xfId="2" applyFont="1" applyBorder="1" applyAlignment="1">
      <alignment horizontal="center" vertical="top" wrapText="1"/>
    </xf>
    <xf numFmtId="0" fontId="3" fillId="0" borderId="5" xfId="0" applyFont="1" applyBorder="1" applyAlignment="1" applyProtection="1">
      <alignment horizontal="left" vertical="top" wrapText="1"/>
      <protection locked="0"/>
    </xf>
    <xf numFmtId="0" fontId="4" fillId="0" borderId="5" xfId="0" applyFont="1" applyBorder="1" applyAlignment="1" applyProtection="1">
      <alignment horizontal="center" vertical="top" wrapText="1"/>
      <protection locked="0"/>
    </xf>
    <xf numFmtId="0" fontId="3" fillId="0" borderId="5" xfId="0" applyFont="1" applyBorder="1" applyAlignment="1">
      <alignment horizontal="center" vertical="top" wrapText="1"/>
    </xf>
    <xf numFmtId="0" fontId="4" fillId="0" borderId="0" xfId="0" applyFont="1"/>
    <xf numFmtId="0" fontId="4" fillId="0" borderId="4" xfId="0" applyFont="1" applyBorder="1" applyAlignment="1">
      <alignment horizontal="center" vertical="top"/>
    </xf>
    <xf numFmtId="0" fontId="4" fillId="0" borderId="5" xfId="0" applyFont="1" applyBorder="1" applyAlignment="1">
      <alignment horizontal="center" vertical="top" wrapText="1"/>
    </xf>
    <xf numFmtId="0" fontId="6" fillId="0" borderId="5" xfId="0" applyFont="1" applyBorder="1" applyAlignment="1" applyProtection="1">
      <alignment horizontal="left" vertical="top" wrapText="1"/>
      <protection locked="0"/>
    </xf>
    <xf numFmtId="0" fontId="4" fillId="0" borderId="5" xfId="0" applyFont="1" applyBorder="1" applyAlignment="1">
      <alignment horizontal="center" vertical="top"/>
    </xf>
    <xf numFmtId="0" fontId="4" fillId="0" borderId="5" xfId="2" applyFont="1" applyBorder="1" applyAlignment="1">
      <alignment horizontal="center" vertical="top" wrapText="1"/>
    </xf>
    <xf numFmtId="0" fontId="4" fillId="0" borderId="5" xfId="0" applyFont="1" applyBorder="1" applyAlignment="1" applyProtection="1">
      <alignment horizontal="left" vertical="top" wrapText="1" indent="1"/>
      <protection locked="0"/>
    </xf>
    <xf numFmtId="0" fontId="4" fillId="0" borderId="0" xfId="0" applyFont="1" applyAlignment="1">
      <alignment horizontal="left" vertical="top" indent="1"/>
    </xf>
    <xf numFmtId="0" fontId="4" fillId="0" borderId="5" xfId="0" applyFont="1" applyBorder="1" applyAlignment="1" applyProtection="1">
      <alignment horizontal="left" vertical="top" wrapText="1"/>
      <protection locked="0"/>
    </xf>
    <xf numFmtId="0" fontId="4" fillId="0" borderId="2" xfId="0" applyFont="1" applyBorder="1" applyAlignment="1">
      <alignment horizontal="left" vertical="top"/>
    </xf>
    <xf numFmtId="0" fontId="3" fillId="0" borderId="5" xfId="0" applyFont="1" applyBorder="1" applyAlignment="1">
      <alignment horizontal="center" vertical="top"/>
    </xf>
    <xf numFmtId="0" fontId="3" fillId="0" borderId="5" xfId="0" applyFont="1" applyBorder="1" applyAlignment="1" applyProtection="1">
      <alignment horizontal="center" vertical="top" wrapText="1"/>
      <protection locked="0"/>
    </xf>
    <xf numFmtId="0" fontId="4" fillId="0" borderId="5" xfId="0" applyFont="1" applyBorder="1" applyAlignment="1">
      <alignment vertical="top"/>
    </xf>
    <xf numFmtId="166" fontId="4" fillId="0" borderId="5" xfId="3" applyNumberFormat="1" applyFont="1" applyFill="1" applyBorder="1" applyAlignment="1">
      <alignment horizontal="center" vertical="top"/>
    </xf>
    <xf numFmtId="0" fontId="4" fillId="0" borderId="4" xfId="0" applyFont="1" applyBorder="1" applyAlignment="1">
      <alignment vertical="top"/>
    </xf>
    <xf numFmtId="0" fontId="4" fillId="0" borderId="0" xfId="0" applyFont="1" applyAlignment="1" applyProtection="1">
      <alignment horizontal="left" vertical="top" wrapText="1"/>
      <protection locked="0"/>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center" vertical="top"/>
    </xf>
    <xf numFmtId="1" fontId="4" fillId="0" borderId="0" xfId="0" applyNumberFormat="1" applyFont="1" applyAlignment="1">
      <alignment vertical="top"/>
    </xf>
    <xf numFmtId="0" fontId="4" fillId="0" borderId="5" xfId="0" applyFont="1" applyBorder="1"/>
    <xf numFmtId="0" fontId="3" fillId="0" borderId="0" xfId="4" quotePrefix="1" applyFont="1" applyAlignment="1">
      <alignment vertical="top" wrapText="1"/>
    </xf>
    <xf numFmtId="0" fontId="3"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4" fillId="0" borderId="0" xfId="0" applyFont="1" applyAlignment="1" applyProtection="1">
      <alignment horizontal="left" vertical="top" wrapText="1" indent="1"/>
      <protection locked="0"/>
    </xf>
    <xf numFmtId="0" fontId="6" fillId="0" borderId="0" xfId="0" applyFont="1" applyAlignment="1" applyProtection="1">
      <alignment horizontal="left" vertical="top"/>
      <protection locked="0"/>
    </xf>
    <xf numFmtId="0" fontId="4" fillId="0" borderId="12" xfId="2" applyFont="1" applyBorder="1" applyAlignment="1">
      <alignment horizontal="center" vertical="top"/>
    </xf>
    <xf numFmtId="0" fontId="3" fillId="0" borderId="1" xfId="2" applyFont="1" applyBorder="1" applyAlignment="1">
      <alignment vertical="top" wrapText="1"/>
    </xf>
    <xf numFmtId="0" fontId="3" fillId="0" borderId="9" xfId="0" applyFont="1" applyBorder="1" applyAlignment="1">
      <alignment horizontal="center" vertical="top" wrapText="1"/>
    </xf>
    <xf numFmtId="0" fontId="4" fillId="0" borderId="4" xfId="0" applyFont="1" applyBorder="1"/>
    <xf numFmtId="0" fontId="3" fillId="0" borderId="3" xfId="2" applyFont="1" applyBorder="1" applyAlignment="1">
      <alignment horizontal="left" vertical="top"/>
    </xf>
    <xf numFmtId="0" fontId="4" fillId="0" borderId="1" xfId="0" applyFont="1" applyBorder="1" applyAlignment="1">
      <alignment horizontal="left" vertical="top"/>
    </xf>
    <xf numFmtId="0" fontId="3" fillId="0" borderId="9" xfId="0" applyFont="1" applyBorder="1" applyAlignment="1">
      <alignment horizontal="center" vertical="top"/>
    </xf>
    <xf numFmtId="1" fontId="3" fillId="0" borderId="9" xfId="0" applyNumberFormat="1" applyFont="1" applyBorder="1" applyAlignment="1">
      <alignment horizontal="center" vertical="top"/>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xf>
    <xf numFmtId="0" fontId="9" fillId="0" borderId="9" xfId="0" applyFont="1" applyBorder="1" applyAlignment="1">
      <alignment horizontal="center" vertical="top" wrapText="1"/>
    </xf>
    <xf numFmtId="0" fontId="9" fillId="0" borderId="5" xfId="0" applyFont="1" applyBorder="1" applyAlignment="1">
      <alignment horizontal="center" vertical="top" wrapText="1"/>
    </xf>
    <xf numFmtId="0" fontId="3" fillId="0" borderId="5" xfId="4" quotePrefix="1" applyFont="1" applyBorder="1" applyAlignment="1">
      <alignment horizontal="center" vertical="center" wrapText="1"/>
    </xf>
    <xf numFmtId="0" fontId="3" fillId="0" borderId="0" xfId="4" quotePrefix="1" applyFont="1" applyAlignment="1">
      <alignment vertical="center" wrapText="1"/>
    </xf>
    <xf numFmtId="0" fontId="14" fillId="0" borderId="5" xfId="0" applyFont="1" applyBorder="1" applyAlignment="1">
      <alignment horizontal="left" vertical="top" wrapText="1"/>
    </xf>
    <xf numFmtId="0" fontId="10" fillId="0" borderId="5" xfId="0" applyFont="1" applyBorder="1" applyAlignment="1">
      <alignment horizontal="center" vertical="top" wrapText="1"/>
    </xf>
    <xf numFmtId="0" fontId="3" fillId="0" borderId="11" xfId="7" applyFont="1" applyBorder="1" applyAlignment="1">
      <alignment horizontal="center" vertical="top" wrapText="1"/>
    </xf>
    <xf numFmtId="0" fontId="3" fillId="0" borderId="11" xfId="7" applyFont="1" applyBorder="1" applyAlignment="1">
      <alignment horizontal="left" vertical="top" wrapText="1"/>
    </xf>
    <xf numFmtId="0" fontId="4" fillId="0" borderId="11" xfId="7" applyFont="1" applyBorder="1" applyAlignment="1">
      <alignment horizontal="left" vertical="top" wrapText="1"/>
    </xf>
    <xf numFmtId="0" fontId="4" fillId="0" borderId="5" xfId="7" applyFont="1" applyBorder="1" applyAlignment="1">
      <alignment horizontal="center" vertical="center"/>
    </xf>
    <xf numFmtId="2" fontId="4" fillId="0" borderId="11" xfId="0" applyNumberFormat="1" applyFont="1" applyBorder="1" applyAlignment="1">
      <alignment horizontal="center" vertical="center"/>
    </xf>
    <xf numFmtId="0" fontId="10" fillId="0" borderId="5" xfId="0" applyFont="1" applyBorder="1" applyAlignment="1">
      <alignment horizontal="center" vertical="center"/>
    </xf>
    <xf numFmtId="0" fontId="4" fillId="0" borderId="11" xfId="0" applyFont="1" applyBorder="1" applyAlignment="1">
      <alignment horizontal="center" vertical="center"/>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7" xfId="2" applyFont="1" applyBorder="1" applyAlignment="1">
      <alignment horizontal="center" vertical="center"/>
    </xf>
    <xf numFmtId="167" fontId="4" fillId="0" borderId="5" xfId="5" applyFont="1" applyFill="1" applyBorder="1" applyAlignment="1">
      <alignment horizontal="center" vertical="center"/>
    </xf>
    <xf numFmtId="166" fontId="4" fillId="0" borderId="11" xfId="0" applyNumberFormat="1" applyFont="1" applyBorder="1" applyAlignment="1">
      <alignment horizontal="center" vertical="center"/>
    </xf>
    <xf numFmtId="167" fontId="4" fillId="0" borderId="11" xfId="5" applyFont="1" applyFill="1" applyBorder="1" applyAlignment="1">
      <alignment horizontal="center" vertical="center"/>
    </xf>
    <xf numFmtId="2" fontId="4" fillId="0" borderId="5" xfId="0" applyNumberFormat="1" applyFont="1" applyBorder="1" applyAlignment="1">
      <alignment horizontal="center" vertical="center"/>
    </xf>
    <xf numFmtId="171" fontId="4" fillId="0" borderId="5" xfId="3" applyNumberFormat="1" applyFont="1" applyFill="1" applyBorder="1" applyAlignment="1">
      <alignment vertical="center"/>
    </xf>
    <xf numFmtId="0" fontId="13" fillId="0" borderId="4" xfId="0" applyFont="1" applyBorder="1" applyAlignment="1">
      <alignment horizontal="left" vertical="center" wrapText="1"/>
    </xf>
    <xf numFmtId="0" fontId="12" fillId="0" borderId="4" xfId="0" applyFont="1" applyBorder="1" applyAlignment="1">
      <alignment horizontal="left" vertical="center" wrapText="1"/>
    </xf>
    <xf numFmtId="171" fontId="4" fillId="0" borderId="11" xfId="2" applyNumberFormat="1" applyFont="1" applyBorder="1" applyAlignment="1">
      <alignment vertical="center"/>
    </xf>
    <xf numFmtId="171" fontId="4" fillId="0" borderId="4" xfId="3" applyNumberFormat="1" applyFont="1" applyFill="1" applyBorder="1" applyAlignment="1">
      <alignment vertical="center"/>
    </xf>
    <xf numFmtId="171" fontId="4" fillId="0" borderId="5" xfId="0" applyNumberFormat="1" applyFont="1" applyBorder="1" applyAlignment="1" applyProtection="1">
      <alignment vertical="center" wrapText="1"/>
      <protection locked="0"/>
    </xf>
    <xf numFmtId="2" fontId="4" fillId="0" borderId="7" xfId="2" applyNumberFormat="1" applyFont="1" applyBorder="1" applyAlignment="1">
      <alignment horizontal="center" vertical="center"/>
    </xf>
    <xf numFmtId="2" fontId="4" fillId="0" borderId="5" xfId="2" quotePrefix="1" applyNumberFormat="1" applyFont="1" applyBorder="1" applyAlignment="1">
      <alignment horizontal="center" vertical="center"/>
    </xf>
    <xf numFmtId="2" fontId="4" fillId="0" borderId="5" xfId="0" applyNumberFormat="1" applyFont="1" applyBorder="1" applyAlignment="1" applyProtection="1">
      <alignment horizontal="center" vertical="center" wrapText="1"/>
      <protection locked="0"/>
    </xf>
    <xf numFmtId="2" fontId="4" fillId="0" borderId="7" xfId="2" quotePrefix="1" applyNumberFormat="1" applyFont="1" applyBorder="1" applyAlignment="1">
      <alignment horizontal="center" vertical="center"/>
    </xf>
    <xf numFmtId="167" fontId="4" fillId="0" borderId="9" xfId="5" applyFont="1" applyFill="1" applyBorder="1" applyAlignment="1">
      <alignment horizontal="center" vertical="top"/>
    </xf>
    <xf numFmtId="167" fontId="4" fillId="0" borderId="5" xfId="5" applyFont="1" applyFill="1" applyBorder="1" applyAlignment="1">
      <alignment horizontal="center" vertical="top"/>
    </xf>
    <xf numFmtId="167" fontId="4" fillId="0" borderId="10" xfId="5" applyFont="1" applyFill="1" applyBorder="1" applyAlignment="1">
      <alignment horizontal="center" vertical="top"/>
    </xf>
    <xf numFmtId="2" fontId="4" fillId="0" borderId="8" xfId="2" applyNumberFormat="1" applyFont="1" applyBorder="1" applyAlignment="1">
      <alignment horizontal="center" vertical="center"/>
    </xf>
    <xf numFmtId="171" fontId="3" fillId="0" borderId="10" xfId="2" applyNumberFormat="1" applyFont="1" applyBorder="1" applyAlignment="1">
      <alignment vertical="center"/>
    </xf>
    <xf numFmtId="167" fontId="4" fillId="0" borderId="9" xfId="5" applyFont="1" applyFill="1" applyBorder="1" applyAlignment="1">
      <alignment horizontal="center" vertical="center"/>
    </xf>
    <xf numFmtId="167" fontId="3" fillId="0" borderId="9" xfId="5"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vertical="center"/>
    </xf>
    <xf numFmtId="0" fontId="3" fillId="0" borderId="5" xfId="0" applyFont="1" applyBorder="1" applyAlignment="1" applyProtection="1">
      <alignment vertical="center" wrapText="1"/>
      <protection locked="0"/>
    </xf>
    <xf numFmtId="2" fontId="10" fillId="0" borderId="5" xfId="0" applyNumberFormat="1" applyFont="1" applyBorder="1" applyAlignment="1">
      <alignment horizontal="center" vertical="center"/>
    </xf>
    <xf numFmtId="0" fontId="9" fillId="0" borderId="5" xfId="0" applyFont="1" applyBorder="1" applyAlignment="1">
      <alignment horizontal="center" vertical="top"/>
    </xf>
    <xf numFmtId="2" fontId="4" fillId="0" borderId="5" xfId="0" applyNumberFormat="1" applyFont="1" applyBorder="1" applyAlignment="1" applyProtection="1">
      <alignment horizontal="center" vertical="top" wrapText="1"/>
      <protection locked="0"/>
    </xf>
    <xf numFmtId="0" fontId="3" fillId="0" borderId="5" xfId="0" applyFont="1" applyBorder="1" applyAlignment="1">
      <alignment horizontal="center" vertical="center"/>
    </xf>
    <xf numFmtId="2" fontId="10" fillId="0" borderId="11" xfId="0" applyNumberFormat="1" applyFont="1" applyBorder="1" applyAlignment="1">
      <alignment horizontal="center" vertical="center"/>
    </xf>
    <xf numFmtId="0" fontId="10" fillId="0" borderId="11" xfId="0" applyFont="1" applyBorder="1" applyAlignment="1">
      <alignment horizontal="center" vertical="center"/>
    </xf>
    <xf numFmtId="0" fontId="2" fillId="0" borderId="0" xfId="1"/>
    <xf numFmtId="0" fontId="2" fillId="0" borderId="0" xfId="1" applyAlignment="1">
      <alignment vertical="top" wrapText="1"/>
    </xf>
    <xf numFmtId="0" fontId="2" fillId="0" borderId="0" xfId="1" applyAlignment="1">
      <alignment horizontal="center" vertical="center"/>
    </xf>
    <xf numFmtId="0" fontId="8" fillId="0" borderId="0" xfId="1" applyFont="1"/>
    <xf numFmtId="0" fontId="23" fillId="0" borderId="0" xfId="1" applyFont="1"/>
    <xf numFmtId="0" fontId="24" fillId="0" borderId="0" xfId="1" applyFont="1"/>
    <xf numFmtId="0" fontId="25" fillId="0" borderId="0" xfId="1" applyFont="1"/>
    <xf numFmtId="0" fontId="28" fillId="0" borderId="0" xfId="1" applyFont="1"/>
    <xf numFmtId="0" fontId="28" fillId="0" borderId="0" xfId="1" applyFont="1" applyAlignment="1">
      <alignment vertical="top"/>
    </xf>
    <xf numFmtId="0" fontId="29" fillId="0" borderId="0" xfId="1" applyFont="1" applyAlignment="1">
      <alignment vertical="center"/>
    </xf>
    <xf numFmtId="0" fontId="2" fillId="0" borderId="0" xfId="1" applyAlignment="1">
      <alignment horizontal="center" vertical="top" wrapText="1"/>
    </xf>
    <xf numFmtId="0" fontId="26" fillId="0" borderId="0" xfId="1" applyFont="1" applyAlignment="1" applyProtection="1">
      <alignment wrapText="1"/>
      <protection locked="0"/>
    </xf>
    <xf numFmtId="0" fontId="4" fillId="0" borderId="4" xfId="0" applyFont="1" applyBorder="1" applyAlignment="1">
      <alignment horizontal="center" vertical="center"/>
    </xf>
    <xf numFmtId="0" fontId="11" fillId="0" borderId="0" xfId="0" applyFont="1" applyAlignment="1">
      <alignment wrapText="1"/>
    </xf>
    <xf numFmtId="1" fontId="9" fillId="0" borderId="9" xfId="0" applyNumberFormat="1" applyFont="1" applyBorder="1" applyAlignment="1">
      <alignment horizontal="center" vertical="top" wrapText="1"/>
    </xf>
    <xf numFmtId="1" fontId="9" fillId="0" borderId="5" xfId="0" applyNumberFormat="1" applyFont="1" applyBorder="1" applyAlignment="1">
      <alignment horizontal="center" vertical="top" wrapText="1"/>
    </xf>
    <xf numFmtId="0" fontId="4" fillId="0" borderId="11" xfId="0" applyFont="1" applyBorder="1" applyAlignment="1">
      <alignment horizontal="center" vertical="top" wrapText="1"/>
    </xf>
    <xf numFmtId="0" fontId="4" fillId="0" borderId="5" xfId="0" applyFont="1" applyBorder="1" applyAlignment="1">
      <alignment horizontal="center" vertical="center" wrapText="1"/>
    </xf>
    <xf numFmtId="172" fontId="4" fillId="0" borderId="11" xfId="0" applyNumberFormat="1" applyFont="1" applyBorder="1" applyAlignment="1" applyProtection="1">
      <alignment horizontal="center" vertical="center"/>
      <protection locked="0"/>
    </xf>
    <xf numFmtId="0" fontId="3" fillId="0" borderId="5" xfId="0" applyFont="1" applyBorder="1" applyAlignment="1">
      <alignment horizontal="center" vertical="center" wrapText="1"/>
    </xf>
    <xf numFmtId="0" fontId="4" fillId="0" borderId="11" xfId="0" applyFont="1" applyBorder="1" applyAlignment="1">
      <alignment horizontal="center" vertical="center" wrapText="1"/>
    </xf>
    <xf numFmtId="167" fontId="10" fillId="0" borderId="5" xfId="5" applyFont="1" applyFill="1" applyBorder="1" applyAlignment="1">
      <alignment horizontal="center" vertical="center"/>
    </xf>
    <xf numFmtId="167" fontId="10" fillId="0" borderId="11" xfId="5" applyFont="1" applyFill="1" applyBorder="1" applyAlignment="1">
      <alignment horizontal="center" vertical="center"/>
    </xf>
    <xf numFmtId="0" fontId="3" fillId="0" borderId="6" xfId="7" applyFont="1" applyBorder="1" applyAlignment="1">
      <alignment horizontal="center" vertical="center"/>
    </xf>
    <xf numFmtId="0" fontId="3" fillId="0" borderId="7" xfId="7" applyFont="1" applyBorder="1" applyAlignment="1">
      <alignment horizontal="center" vertical="center"/>
    </xf>
    <xf numFmtId="0" fontId="3" fillId="0" borderId="8" xfId="7" applyFont="1" applyBorder="1" applyAlignment="1">
      <alignment horizontal="center" vertical="center"/>
    </xf>
    <xf numFmtId="0" fontId="3" fillId="0" borderId="11" xfId="0" applyFont="1" applyBorder="1" applyAlignment="1">
      <alignment horizontal="center" vertical="center" wrapText="1"/>
    </xf>
    <xf numFmtId="172" fontId="4" fillId="0" borderId="14" xfId="0" applyNumberFormat="1"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5" xfId="0" applyFont="1" applyBorder="1" applyAlignment="1">
      <alignment vertical="top"/>
    </xf>
    <xf numFmtId="2" fontId="3" fillId="0" borderId="5" xfId="0" applyNumberFormat="1" applyFont="1" applyBorder="1" applyAlignment="1">
      <alignment horizontal="center" vertical="center"/>
    </xf>
    <xf numFmtId="167" fontId="3" fillId="0" borderId="5" xfId="5" applyFont="1" applyFill="1" applyBorder="1" applyAlignment="1">
      <alignment horizontal="center" vertical="center"/>
    </xf>
    <xf numFmtId="0" fontId="4" fillId="0" borderId="5" xfId="0" applyFont="1" applyBorder="1" applyAlignment="1" applyProtection="1">
      <alignment horizontal="left" vertical="top" indent="1"/>
      <protection locked="0"/>
    </xf>
    <xf numFmtId="2" fontId="4" fillId="0" borderId="14"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lignment vertical="center"/>
    </xf>
    <xf numFmtId="0" fontId="3" fillId="0" borderId="5" xfId="0" applyFont="1" applyBorder="1" applyAlignment="1">
      <alignment horizontal="left" vertical="top"/>
    </xf>
    <xf numFmtId="2" fontId="4" fillId="0" borderId="5" xfId="0" applyNumberFormat="1" applyFont="1" applyBorder="1" applyAlignment="1">
      <alignment vertical="top"/>
    </xf>
    <xf numFmtId="0" fontId="15" fillId="0" borderId="5"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0" fillId="0" borderId="5" xfId="0" applyFont="1" applyBorder="1" applyAlignment="1">
      <alignment horizontal="center" vertical="top"/>
    </xf>
    <xf numFmtId="0" fontId="4" fillId="0" borderId="11" xfId="7" applyFont="1" applyBorder="1" applyAlignment="1">
      <alignment horizontal="left" vertical="top" wrapText="1" indent="1"/>
    </xf>
    <xf numFmtId="0" fontId="4" fillId="0" borderId="0" xfId="0" applyFont="1" applyAlignment="1">
      <alignment horizontal="left" vertical="top" wrapText="1" indent="1"/>
    </xf>
    <xf numFmtId="0" fontId="7" fillId="0" borderId="11" xfId="7" applyFont="1" applyBorder="1" applyAlignment="1">
      <alignment horizontal="left" vertical="top"/>
    </xf>
    <xf numFmtId="0" fontId="4" fillId="0" borderId="0" xfId="0" applyFont="1" applyAlignment="1">
      <alignment horizontal="left" vertical="center" wrapText="1" indent="1"/>
    </xf>
    <xf numFmtId="0" fontId="4" fillId="0" borderId="5" xfId="0" applyFont="1" applyBorder="1" applyAlignment="1">
      <alignment horizontal="left" vertical="center" wrapText="1" indent="1"/>
    </xf>
    <xf numFmtId="0" fontId="4" fillId="0" borderId="0" xfId="0" applyFont="1" applyAlignment="1">
      <alignment horizontal="left" vertical="center" indent="1"/>
    </xf>
    <xf numFmtId="0" fontId="11" fillId="0" borderId="0" xfId="0" applyFont="1" applyAlignment="1">
      <alignment vertical="center" wrapText="1"/>
    </xf>
    <xf numFmtId="0" fontId="3" fillId="0" borderId="5" xfId="0" applyFont="1" applyBorder="1" applyAlignment="1">
      <alignment horizontal="center" wrapText="1"/>
    </xf>
    <xf numFmtId="0" fontId="3" fillId="0" borderId="5" xfId="7" applyFont="1" applyBorder="1" applyAlignment="1">
      <alignment horizontal="left" vertical="top" wrapText="1"/>
    </xf>
    <xf numFmtId="0" fontId="3" fillId="0" borderId="5" xfId="7" applyFont="1" applyBorder="1" applyAlignment="1">
      <alignment horizontal="center" vertical="center"/>
    </xf>
    <xf numFmtId="0" fontId="10" fillId="0" borderId="0" xfId="0" applyFont="1"/>
    <xf numFmtId="0" fontId="9" fillId="0" borderId="9" xfId="0" applyFont="1" applyBorder="1" applyAlignment="1">
      <alignment horizontal="center" vertical="top"/>
    </xf>
    <xf numFmtId="1" fontId="9" fillId="0" borderId="9" xfId="0" applyNumberFormat="1"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1" fontId="9" fillId="0" borderId="2" xfId="0" applyNumberFormat="1" applyFont="1" applyBorder="1" applyAlignment="1">
      <alignment horizontal="center" vertical="top"/>
    </xf>
    <xf numFmtId="0" fontId="3" fillId="0" borderId="5" xfId="4" quotePrefix="1" applyFont="1" applyBorder="1" applyAlignment="1">
      <alignment horizontal="center" vertical="top"/>
    </xf>
    <xf numFmtId="166" fontId="4" fillId="0" borderId="11" xfId="3" applyNumberFormat="1" applyFont="1" applyFill="1" applyBorder="1" applyAlignment="1">
      <alignment vertical="top"/>
    </xf>
    <xf numFmtId="0" fontId="9" fillId="0" borderId="0" xfId="0" applyFont="1"/>
    <xf numFmtId="0" fontId="4" fillId="0" borderId="4" xfId="2" applyFont="1" applyBorder="1" applyAlignment="1">
      <alignment horizontal="center" vertical="center"/>
    </xf>
    <xf numFmtId="2" fontId="4" fillId="0" borderId="0" xfId="0" applyNumberFormat="1" applyFont="1" applyAlignment="1">
      <alignment horizontal="center" vertical="center"/>
    </xf>
    <xf numFmtId="167" fontId="4" fillId="0" borderId="5" xfId="5" applyFont="1" applyFill="1" applyBorder="1" applyAlignment="1">
      <alignment horizontal="left" vertical="top"/>
    </xf>
    <xf numFmtId="0" fontId="4" fillId="0" borderId="11" xfId="4" applyFont="1" applyBorder="1" applyAlignment="1">
      <alignment horizontal="center" vertical="top"/>
    </xf>
    <xf numFmtId="0" fontId="3" fillId="0" borderId="5" xfId="2" applyFont="1" applyBorder="1" applyAlignment="1">
      <alignment horizontal="center" vertical="top"/>
    </xf>
    <xf numFmtId="2" fontId="4" fillId="0" borderId="11" xfId="4" applyNumberFormat="1" applyFont="1" applyBorder="1" applyAlignment="1">
      <alignment horizontal="center" vertical="center"/>
    </xf>
    <xf numFmtId="0" fontId="3" fillId="0" borderId="5" xfId="4" quotePrefix="1" applyFont="1" applyBorder="1" applyAlignment="1">
      <alignment horizontal="left" vertical="top" wrapText="1"/>
    </xf>
    <xf numFmtId="167" fontId="4" fillId="0" borderId="5" xfId="5" applyFont="1" applyFill="1" applyBorder="1" applyAlignment="1">
      <alignment horizontal="left" vertical="center"/>
    </xf>
    <xf numFmtId="0" fontId="3" fillId="0" borderId="11" xfId="7" applyFont="1" applyBorder="1" applyAlignment="1">
      <alignment horizontal="left" vertical="center" wrapText="1"/>
    </xf>
    <xf numFmtId="0" fontId="10" fillId="0" borderId="0" xfId="0" applyFont="1" applyAlignment="1">
      <alignment vertical="center"/>
    </xf>
    <xf numFmtId="0" fontId="9" fillId="0" borderId="5" xfId="0" applyFont="1" applyBorder="1" applyAlignment="1">
      <alignment horizontal="center" vertical="center"/>
    </xf>
    <xf numFmtId="0" fontId="9" fillId="0" borderId="0" xfId="0" applyFont="1" applyAlignment="1">
      <alignment vertical="center"/>
    </xf>
    <xf numFmtId="0" fontId="34" fillId="0" borderId="7" xfId="7" applyFont="1" applyBorder="1" applyAlignment="1">
      <alignment vertical="top" wrapText="1"/>
    </xf>
    <xf numFmtId="166" fontId="34" fillId="0" borderId="9" xfId="3" applyNumberFormat="1" applyFont="1" applyBorder="1" applyAlignment="1">
      <alignment vertical="top"/>
    </xf>
    <xf numFmtId="2" fontId="9" fillId="0" borderId="0" xfId="0" applyNumberFormat="1" applyFont="1" applyAlignment="1">
      <alignment horizontal="center" vertical="center"/>
    </xf>
    <xf numFmtId="0" fontId="3" fillId="0" borderId="11" xfId="4" quotePrefix="1" applyFont="1" applyBorder="1" applyAlignment="1">
      <alignment horizontal="left" vertical="top" wrapText="1"/>
    </xf>
    <xf numFmtId="0" fontId="3" fillId="0" borderId="11" xfId="4" quotePrefix="1" applyFont="1" applyBorder="1" applyAlignment="1">
      <alignment vertical="top"/>
    </xf>
    <xf numFmtId="0" fontId="3" fillId="0" borderId="5" xfId="2" applyFont="1" applyBorder="1" applyAlignment="1">
      <alignment horizontal="center" vertical="center"/>
    </xf>
    <xf numFmtId="0" fontId="3" fillId="0" borderId="5" xfId="7" applyFont="1" applyBorder="1" applyAlignment="1">
      <alignment horizontal="left" vertical="center" wrapText="1"/>
    </xf>
    <xf numFmtId="0" fontId="3" fillId="2" borderId="8" xfId="1" applyFont="1" applyFill="1" applyBorder="1" applyAlignment="1">
      <alignment vertical="top" wrapText="1"/>
    </xf>
    <xf numFmtId="0" fontId="37" fillId="2" borderId="3" xfId="0" applyFont="1" applyFill="1" applyBorder="1" applyAlignment="1">
      <alignment horizontal="left" vertical="top" wrapText="1"/>
    </xf>
    <xf numFmtId="0" fontId="38" fillId="2" borderId="4" xfId="0" applyFont="1" applyFill="1" applyBorder="1" applyAlignment="1">
      <alignment vertical="center" wrapText="1"/>
    </xf>
    <xf numFmtId="0" fontId="38" fillId="2" borderId="11" xfId="0" applyFont="1" applyFill="1" applyBorder="1" applyAlignment="1" applyProtection="1">
      <alignment vertical="center" wrapText="1"/>
      <protection locked="0"/>
    </xf>
    <xf numFmtId="0" fontId="39" fillId="2" borderId="0" xfId="0" applyFont="1" applyFill="1" applyAlignment="1">
      <alignment vertical="center" wrapText="1"/>
    </xf>
    <xf numFmtId="0" fontId="39" fillId="2" borderId="1" xfId="0" applyFont="1" applyFill="1" applyBorder="1" applyAlignment="1">
      <alignment vertical="center" wrapText="1"/>
    </xf>
    <xf numFmtId="0" fontId="38" fillId="0" borderId="0" xfId="0" applyFont="1" applyAlignment="1">
      <alignment vertical="center" wrapText="1"/>
    </xf>
    <xf numFmtId="0" fontId="12" fillId="0" borderId="0" xfId="0" applyFont="1" applyAlignment="1">
      <alignment horizontal="left" vertical="top" wrapText="1"/>
    </xf>
    <xf numFmtId="0" fontId="30" fillId="0" borderId="0" xfId="0" applyFont="1"/>
    <xf numFmtId="167" fontId="12" fillId="0" borderId="0" xfId="24" applyFont="1" applyFill="1" applyBorder="1" applyAlignment="1">
      <alignment horizontal="right" vertical="top" wrapText="1"/>
    </xf>
    <xf numFmtId="167" fontId="30" fillId="0" borderId="0" xfId="24" applyFont="1" applyFill="1" applyBorder="1" applyAlignment="1">
      <alignment horizontal="center"/>
    </xf>
    <xf numFmtId="167" fontId="0" fillId="0" borderId="0" xfId="24" applyFont="1" applyFill="1" applyBorder="1" applyAlignment="1">
      <alignment horizontal="center"/>
    </xf>
    <xf numFmtId="167" fontId="0" fillId="0" borderId="0" xfId="24" applyFont="1" applyBorder="1" applyAlignment="1">
      <alignment horizontal="center"/>
    </xf>
    <xf numFmtId="167" fontId="0" fillId="0" borderId="0" xfId="24" applyFont="1" applyAlignment="1">
      <alignment horizontal="center"/>
    </xf>
    <xf numFmtId="167" fontId="28" fillId="0" borderId="10" xfId="5" applyFont="1" applyBorder="1" applyAlignment="1">
      <alignment horizontal="center" vertical="center"/>
    </xf>
    <xf numFmtId="167" fontId="36" fillId="2" borderId="9" xfId="24" applyFont="1" applyFill="1" applyBorder="1" applyAlignment="1">
      <alignment horizontal="center" vertical="center"/>
    </xf>
    <xf numFmtId="167" fontId="28" fillId="0" borderId="5" xfId="5" applyFont="1" applyBorder="1" applyAlignment="1">
      <alignment vertical="center"/>
    </xf>
    <xf numFmtId="167" fontId="43" fillId="0" borderId="9" xfId="5" applyFont="1" applyBorder="1" applyAlignment="1">
      <alignment vertical="center"/>
    </xf>
    <xf numFmtId="167" fontId="43" fillId="0" borderId="5" xfId="5" applyFont="1" applyBorder="1" applyAlignment="1">
      <alignment vertical="center"/>
    </xf>
    <xf numFmtId="0" fontId="38" fillId="2" borderId="16" xfId="0" applyFont="1" applyFill="1" applyBorder="1" applyAlignment="1">
      <alignment horizontal="right" vertical="center" wrapText="1"/>
    </xf>
    <xf numFmtId="170" fontId="4" fillId="0" borderId="0" xfId="0" applyNumberFormat="1" applyFont="1" applyAlignment="1">
      <alignment vertical="top"/>
    </xf>
    <xf numFmtId="170" fontId="0" fillId="0" borderId="0" xfId="0" applyNumberFormat="1"/>
    <xf numFmtId="171" fontId="21" fillId="0" borderId="5" xfId="3" applyNumberFormat="1" applyFont="1" applyFill="1" applyBorder="1" applyAlignment="1">
      <alignment vertical="center"/>
    </xf>
    <xf numFmtId="0" fontId="30" fillId="2" borderId="1" xfId="0" applyFont="1" applyFill="1" applyBorder="1"/>
    <xf numFmtId="167" fontId="37" fillId="2" borderId="12" xfId="24" applyFont="1" applyFill="1" applyBorder="1" applyAlignment="1">
      <alignment horizontal="right" vertical="top" wrapText="1"/>
    </xf>
    <xf numFmtId="167" fontId="2" fillId="0" borderId="11" xfId="5" applyFont="1" applyBorder="1" applyAlignment="1">
      <alignment vertical="center"/>
    </xf>
    <xf numFmtId="0" fontId="12" fillId="2" borderId="16" xfId="0" applyFont="1" applyFill="1" applyBorder="1" applyAlignment="1">
      <alignment horizontal="left" vertical="top" wrapText="1"/>
    </xf>
    <xf numFmtId="0" fontId="12" fillId="2" borderId="17" xfId="0" applyFont="1" applyFill="1" applyBorder="1" applyAlignment="1">
      <alignment horizontal="left" vertical="top" wrapText="1"/>
    </xf>
    <xf numFmtId="0" fontId="30" fillId="2" borderId="17" xfId="0" applyFont="1" applyFill="1" applyBorder="1" applyAlignment="1">
      <alignment wrapText="1"/>
    </xf>
    <xf numFmtId="167" fontId="2" fillId="0" borderId="15" xfId="5" applyFont="1" applyBorder="1" applyAlignment="1">
      <alignment horizontal="center" vertical="center"/>
    </xf>
    <xf numFmtId="0" fontId="4" fillId="0" borderId="5" xfId="2" applyFont="1" applyBorder="1" applyAlignment="1">
      <alignment horizontal="center" vertical="center" wrapText="1"/>
    </xf>
    <xf numFmtId="167" fontId="4" fillId="0" borderId="11" xfId="5" applyFont="1" applyBorder="1" applyAlignment="1">
      <alignment horizontal="center" vertical="center"/>
    </xf>
    <xf numFmtId="2" fontId="4" fillId="0" borderId="11" xfId="0" applyNumberFormat="1" applyFont="1" applyBorder="1" applyAlignment="1">
      <alignment horizontal="center" vertical="top"/>
    </xf>
    <xf numFmtId="0" fontId="11" fillId="0" borderId="0" xfId="0" applyFont="1" applyAlignment="1">
      <alignment vertical="top" wrapText="1"/>
    </xf>
    <xf numFmtId="167" fontId="4" fillId="0" borderId="11" xfId="5" applyFont="1" applyBorder="1" applyAlignment="1">
      <alignment horizontal="center" vertical="top"/>
    </xf>
    <xf numFmtId="0" fontId="4" fillId="0" borderId="0" xfId="7" applyFont="1" applyAlignment="1">
      <alignment horizontal="left" vertical="center" wrapText="1" indent="1"/>
    </xf>
    <xf numFmtId="0" fontId="4" fillId="0" borderId="11" xfId="0" applyFont="1" applyBorder="1" applyAlignment="1">
      <alignment horizontal="left" vertical="center" wrapText="1" indent="2"/>
    </xf>
    <xf numFmtId="2" fontId="10" fillId="0" borderId="5" xfId="0" applyNumberFormat="1" applyFont="1" applyBorder="1" applyAlignment="1">
      <alignment horizontal="center" vertical="top"/>
    </xf>
    <xf numFmtId="0" fontId="4" fillId="0" borderId="11" xfId="0" applyFont="1" applyBorder="1" applyAlignment="1">
      <alignment horizontal="left" vertical="center" wrapText="1" indent="1"/>
    </xf>
    <xf numFmtId="0" fontId="3" fillId="0" borderId="11" xfId="7" applyFont="1" applyBorder="1" applyAlignment="1">
      <alignment vertical="center" wrapText="1"/>
    </xf>
    <xf numFmtId="0" fontId="15" fillId="0" borderId="0" xfId="0" applyFont="1" applyAlignment="1" applyProtection="1">
      <alignment horizontal="left" vertical="center" wrapText="1" indent="1"/>
      <protection locked="0"/>
    </xf>
    <xf numFmtId="0" fontId="4" fillId="0" borderId="5" xfId="0" applyFont="1" applyBorder="1" applyAlignment="1">
      <alignment vertical="center" wrapText="1"/>
    </xf>
    <xf numFmtId="166" fontId="4" fillId="0" borderId="5" xfId="0" applyNumberFormat="1" applyFont="1" applyBorder="1" applyAlignment="1">
      <alignment horizontal="center" vertical="center"/>
    </xf>
    <xf numFmtId="2" fontId="4" fillId="0" borderId="5" xfId="6" applyNumberFormat="1" applyFont="1" applyBorder="1" applyAlignment="1">
      <alignment horizontal="center" vertical="center"/>
    </xf>
    <xf numFmtId="166" fontId="4" fillId="0" borderId="5" xfId="3" applyNumberFormat="1" applyFont="1" applyBorder="1" applyAlignment="1">
      <alignment horizontal="center" vertical="center"/>
    </xf>
    <xf numFmtId="2" fontId="4" fillId="0" borderId="5" xfId="7" applyNumberFormat="1" applyFont="1" applyBorder="1" applyAlignment="1">
      <alignment horizontal="center" vertical="center"/>
    </xf>
    <xf numFmtId="0" fontId="4" fillId="0" borderId="0" xfId="7" applyFont="1" applyAlignment="1">
      <alignment horizontal="left" vertical="center" indent="1"/>
    </xf>
    <xf numFmtId="0" fontId="4" fillId="0" borderId="0" xfId="0" applyFont="1" applyAlignment="1">
      <alignment horizontal="left" vertical="top" wrapText="1" indent="2"/>
    </xf>
    <xf numFmtId="172" fontId="4" fillId="0" borderId="5" xfId="0" applyNumberFormat="1" applyFont="1" applyBorder="1" applyAlignment="1" applyProtection="1">
      <alignment horizontal="center" vertical="top"/>
      <protection locked="0"/>
    </xf>
    <xf numFmtId="167" fontId="33" fillId="0" borderId="5" xfId="5" applyFont="1" applyBorder="1" applyAlignment="1">
      <alignment horizontal="center" vertical="center"/>
    </xf>
    <xf numFmtId="167" fontId="4" fillId="0" borderId="5" xfId="5" applyFont="1" applyBorder="1" applyAlignment="1">
      <alignment horizontal="center" vertical="center"/>
    </xf>
    <xf numFmtId="0" fontId="34" fillId="0" borderId="8" xfId="7" applyFont="1" applyBorder="1" applyAlignment="1">
      <alignment horizontal="center" vertical="top" wrapText="1"/>
    </xf>
    <xf numFmtId="0" fontId="10" fillId="0" borderId="0" xfId="0" applyFont="1" applyAlignment="1">
      <alignment horizontal="center"/>
    </xf>
    <xf numFmtId="0" fontId="9" fillId="0" borderId="5" xfId="0" applyFont="1" applyBorder="1" applyAlignment="1">
      <alignment horizontal="left" vertical="top" wrapText="1"/>
    </xf>
    <xf numFmtId="164" fontId="10" fillId="0" borderId="5" xfId="0" applyNumberFormat="1" applyFont="1" applyBorder="1" applyAlignment="1">
      <alignment horizontal="center" vertical="center"/>
    </xf>
    <xf numFmtId="0" fontId="10" fillId="0" borderId="4" xfId="0" applyFont="1" applyBorder="1"/>
    <xf numFmtId="0" fontId="10" fillId="0" borderId="5" xfId="0" applyFont="1" applyBorder="1" applyAlignment="1">
      <alignment horizontal="left" indent="1"/>
    </xf>
    <xf numFmtId="0" fontId="3" fillId="0" borderId="11" xfId="4" quotePrefix="1" applyFont="1" applyBorder="1" applyAlignment="1">
      <alignment vertical="top" wrapText="1"/>
    </xf>
    <xf numFmtId="2" fontId="4" fillId="0" borderId="0" xfId="4" applyNumberFormat="1" applyFont="1" applyAlignment="1">
      <alignment horizontal="center" vertical="center"/>
    </xf>
    <xf numFmtId="167" fontId="44" fillId="0" borderId="5" xfId="24" applyFont="1" applyBorder="1" applyAlignment="1">
      <alignment horizontal="center"/>
    </xf>
    <xf numFmtId="167" fontId="3" fillId="0" borderId="2" xfId="5" applyFont="1" applyFill="1" applyBorder="1" applyAlignment="1">
      <alignment horizontal="center" vertical="center"/>
    </xf>
    <xf numFmtId="167" fontId="45" fillId="0" borderId="0" xfId="5" applyFont="1" applyFill="1" applyBorder="1" applyAlignment="1">
      <alignment horizontal="center" vertical="center"/>
    </xf>
    <xf numFmtId="167" fontId="46" fillId="2" borderId="2" xfId="24" applyFont="1" applyFill="1" applyBorder="1" applyAlignment="1">
      <alignment horizontal="right" vertical="top" wrapText="1"/>
    </xf>
    <xf numFmtId="167" fontId="47" fillId="0" borderId="5" xfId="5" applyFont="1" applyFill="1" applyBorder="1" applyAlignment="1">
      <alignment horizontal="center" vertical="top"/>
    </xf>
    <xf numFmtId="0" fontId="4" fillId="0" borderId="0" xfId="0" applyFont="1" applyAlignment="1" applyProtection="1">
      <alignment horizontal="center" vertical="top" wrapText="1"/>
      <protection locked="0"/>
    </xf>
    <xf numFmtId="0" fontId="4" fillId="0" borderId="0" xfId="0" applyFont="1" applyAlignment="1">
      <alignment horizontal="left" vertical="center" wrapText="1" indent="2"/>
    </xf>
    <xf numFmtId="0" fontId="4" fillId="0" borderId="0" xfId="0" applyFont="1" applyAlignment="1">
      <alignment horizontal="left" vertical="center" wrapText="1"/>
    </xf>
    <xf numFmtId="0" fontId="9" fillId="0" borderId="11" xfId="0" applyFont="1" applyBorder="1" applyAlignment="1">
      <alignment horizontal="center" vertical="center" wrapText="1"/>
    </xf>
    <xf numFmtId="0" fontId="14" fillId="0" borderId="11" xfId="0" applyFont="1" applyBorder="1" applyAlignment="1">
      <alignment horizontal="left" vertical="top" wrapText="1"/>
    </xf>
    <xf numFmtId="0" fontId="3" fillId="0" borderId="4" xfId="7" applyFont="1" applyBorder="1" applyAlignment="1">
      <alignment horizontal="center" vertical="center"/>
    </xf>
    <xf numFmtId="0" fontId="3" fillId="0" borderId="11" xfId="7" applyFont="1" applyBorder="1" applyAlignment="1">
      <alignment horizontal="center" vertical="center"/>
    </xf>
    <xf numFmtId="172" fontId="4" fillId="0" borderId="11" xfId="0" applyNumberFormat="1" applyFont="1" applyBorder="1" applyAlignment="1" applyProtection="1">
      <alignment horizontal="center" vertical="top"/>
      <protection locked="0"/>
    </xf>
    <xf numFmtId="0" fontId="4" fillId="0" borderId="4" xfId="0" applyFont="1" applyBorder="1" applyAlignment="1">
      <alignment horizontal="left" vertical="center" wrapText="1" indent="1"/>
    </xf>
    <xf numFmtId="0" fontId="10" fillId="0" borderId="11" xfId="0" applyFont="1" applyBorder="1" applyAlignment="1">
      <alignment horizontal="left" indent="1"/>
    </xf>
    <xf numFmtId="167" fontId="33" fillId="0" borderId="11" xfId="5" applyFont="1" applyBorder="1" applyAlignment="1">
      <alignment horizontal="center" vertical="center"/>
    </xf>
    <xf numFmtId="2" fontId="10" fillId="0" borderId="0" xfId="0" applyNumberFormat="1" applyFont="1" applyAlignment="1">
      <alignment horizontal="center" vertical="center"/>
    </xf>
    <xf numFmtId="166" fontId="48" fillId="0" borderId="11" xfId="0" applyNumberFormat="1" applyFont="1" applyBorder="1" applyAlignment="1">
      <alignment horizontal="center" vertical="center" wrapText="1"/>
    </xf>
    <xf numFmtId="0" fontId="3" fillId="0" borderId="4" xfId="7" applyFont="1" applyBorder="1" applyAlignment="1">
      <alignment horizontal="center" vertical="top" wrapText="1"/>
    </xf>
    <xf numFmtId="0" fontId="3" fillId="0" borderId="11" xfId="0" applyFont="1" applyBorder="1" applyAlignment="1">
      <alignment horizontal="left" vertical="center" wrapText="1" indent="1"/>
    </xf>
    <xf numFmtId="0" fontId="4" fillId="0" borderId="0" xfId="7" applyFont="1" applyAlignment="1">
      <alignment horizontal="left" vertical="center" wrapText="1" indent="2"/>
    </xf>
    <xf numFmtId="167" fontId="4" fillId="0" borderId="11" xfId="5" applyFont="1" applyBorder="1" applyAlignment="1">
      <alignment horizontal="left" vertical="center" indent="1"/>
    </xf>
    <xf numFmtId="167" fontId="4" fillId="0" borderId="5" xfId="5" applyFont="1" applyFill="1" applyBorder="1" applyAlignment="1">
      <alignment horizontal="left" vertical="center" indent="1"/>
    </xf>
    <xf numFmtId="0" fontId="11" fillId="0" borderId="0" xfId="0" applyFont="1" applyAlignment="1">
      <alignment horizontal="left" wrapText="1" indent="1"/>
    </xf>
    <xf numFmtId="0" fontId="4" fillId="0" borderId="5" xfId="0" applyFont="1" applyBorder="1" applyAlignment="1">
      <alignment horizontal="left" vertical="center"/>
    </xf>
    <xf numFmtId="0" fontId="3" fillId="0" borderId="0" xfId="0" applyFont="1" applyAlignment="1">
      <alignment horizontal="left" vertical="center" wrapText="1"/>
    </xf>
    <xf numFmtId="0" fontId="48" fillId="0" borderId="11" xfId="0" applyFont="1" applyBorder="1" applyAlignment="1">
      <alignment horizontal="left" vertical="center" wrapText="1" indent="1"/>
    </xf>
    <xf numFmtId="0" fontId="3" fillId="0" borderId="2" xfId="0" applyFont="1" applyBorder="1" applyAlignment="1">
      <alignment horizontal="center" vertical="top" wrapText="1"/>
    </xf>
    <xf numFmtId="0" fontId="7" fillId="0" borderId="5" xfId="0" applyFont="1" applyBorder="1" applyAlignment="1">
      <alignment horizontal="left" vertical="top"/>
    </xf>
    <xf numFmtId="0" fontId="4" fillId="0" borderId="5" xfId="0" applyFont="1" applyBorder="1" applyAlignment="1">
      <alignment horizontal="left" vertical="top" indent="1"/>
    </xf>
    <xf numFmtId="0" fontId="3" fillId="0" borderId="5" xfId="0" applyFont="1" applyBorder="1" applyAlignment="1">
      <alignment horizontal="left" vertical="top" wrapText="1"/>
    </xf>
    <xf numFmtId="0" fontId="4" fillId="0" borderId="11" xfId="0" applyFont="1" applyBorder="1" applyAlignment="1">
      <alignment horizontal="left" vertical="top" wrapText="1" indent="1"/>
    </xf>
    <xf numFmtId="0" fontId="4" fillId="0" borderId="5" xfId="0" applyFont="1" applyBorder="1" applyAlignment="1">
      <alignment horizontal="left" indent="1"/>
    </xf>
    <xf numFmtId="0" fontId="4" fillId="0" borderId="0" xfId="0" applyFont="1" applyAlignment="1">
      <alignment horizontal="left" indent="1"/>
    </xf>
    <xf numFmtId="0" fontId="49" fillId="0" borderId="0" xfId="0" applyFont="1" applyAlignment="1">
      <alignment horizontal="justify" vertical="center"/>
    </xf>
    <xf numFmtId="0" fontId="51" fillId="0" borderId="5" xfId="7" applyFont="1" applyBorder="1" applyAlignment="1">
      <alignment horizontal="center" vertical="center"/>
    </xf>
    <xf numFmtId="0" fontId="4" fillId="0" borderId="5" xfId="0" applyFont="1" applyBorder="1" applyAlignment="1">
      <alignment horizontal="left" vertical="top" wrapText="1" indent="1"/>
    </xf>
    <xf numFmtId="0" fontId="3" fillId="0" borderId="4" xfId="0" applyFont="1" applyBorder="1" applyAlignment="1">
      <alignment horizontal="left" vertical="center" wrapText="1"/>
    </xf>
    <xf numFmtId="0" fontId="4" fillId="0" borderId="5" xfId="0" applyFont="1" applyBorder="1" applyAlignment="1" applyProtection="1">
      <alignment horizontal="left" vertical="top"/>
      <protection locked="0"/>
    </xf>
    <xf numFmtId="0" fontId="29" fillId="0" borderId="0" xfId="1" applyFont="1" applyAlignment="1">
      <alignment horizontal="left" vertical="center"/>
    </xf>
    <xf numFmtId="0" fontId="2" fillId="0" borderId="0" xfId="1" applyAlignment="1">
      <alignment horizontal="left"/>
    </xf>
    <xf numFmtId="0" fontId="27" fillId="0" borderId="0" xfId="1" applyFont="1" applyAlignment="1">
      <alignment horizontal="left"/>
    </xf>
    <xf numFmtId="0" fontId="22" fillId="0" borderId="0" xfId="1" applyFont="1" applyAlignment="1">
      <alignment horizontal="center"/>
    </xf>
    <xf numFmtId="0" fontId="22" fillId="0" borderId="0" xfId="1" applyFont="1" applyAlignment="1">
      <alignment horizontal="center" vertical="center"/>
    </xf>
    <xf numFmtId="0" fontId="22" fillId="0" borderId="0" xfId="1" applyFont="1" applyAlignment="1">
      <alignment horizontal="center" vertical="center" wrapText="1"/>
    </xf>
    <xf numFmtId="0" fontId="41" fillId="2" borderId="6" xfId="1" applyFont="1" applyFill="1" applyBorder="1" applyAlignment="1">
      <alignment horizontal="center" vertical="center" wrapText="1"/>
    </xf>
    <xf numFmtId="0" fontId="41" fillId="2" borderId="7" xfId="1" applyFont="1" applyFill="1" applyBorder="1" applyAlignment="1">
      <alignment horizontal="center" vertical="center" wrapText="1"/>
    </xf>
    <xf numFmtId="0" fontId="41" fillId="2" borderId="8" xfId="1" applyFont="1" applyFill="1" applyBorder="1" applyAlignment="1">
      <alignment horizontal="center" vertical="center" wrapText="1"/>
    </xf>
    <xf numFmtId="0" fontId="36" fillId="2" borderId="6" xfId="0" applyFont="1" applyFill="1" applyBorder="1" applyAlignment="1">
      <alignment horizontal="right" vertical="center" wrapText="1"/>
    </xf>
    <xf numFmtId="0" fontId="36" fillId="2" borderId="7" xfId="0" applyFont="1" applyFill="1" applyBorder="1" applyAlignment="1">
      <alignment horizontal="right" vertical="center" wrapText="1"/>
    </xf>
    <xf numFmtId="0" fontId="36" fillId="2" borderId="8" xfId="0" applyFont="1" applyFill="1" applyBorder="1" applyAlignment="1">
      <alignment horizontal="right" vertical="center" wrapText="1"/>
    </xf>
    <xf numFmtId="0" fontId="42" fillId="2" borderId="3" xfId="0" applyFont="1" applyFill="1" applyBorder="1" applyAlignment="1">
      <alignment horizontal="right" vertical="center" wrapText="1"/>
    </xf>
    <xf numFmtId="0" fontId="42" fillId="2" borderId="1" xfId="0" applyFont="1" applyFill="1" applyBorder="1" applyAlignment="1">
      <alignment horizontal="right" vertical="center" wrapText="1"/>
    </xf>
    <xf numFmtId="0" fontId="42" fillId="2" borderId="12" xfId="0" applyFont="1" applyFill="1" applyBorder="1" applyAlignment="1">
      <alignment horizontal="right" vertical="center" wrapText="1"/>
    </xf>
    <xf numFmtId="0" fontId="39" fillId="2" borderId="17" xfId="0" applyFont="1" applyFill="1" applyBorder="1" applyAlignment="1">
      <alignment horizontal="center" vertical="center" wrapText="1"/>
    </xf>
    <xf numFmtId="0" fontId="39" fillId="2" borderId="15" xfId="0" applyFont="1" applyFill="1" applyBorder="1" applyAlignment="1">
      <alignment horizontal="center" vertical="center" wrapText="1"/>
    </xf>
    <xf numFmtId="0" fontId="30" fillId="2" borderId="4" xfId="0" applyFont="1" applyFill="1" applyBorder="1" applyAlignment="1">
      <alignment horizontal="left" vertical="center" wrapText="1" indent="1"/>
    </xf>
    <xf numFmtId="0" fontId="30" fillId="2" borderId="0" xfId="0" applyFont="1" applyFill="1" applyAlignment="1">
      <alignment horizontal="left" vertical="center" wrapText="1" indent="1"/>
    </xf>
    <xf numFmtId="0" fontId="35" fillId="2" borderId="3" xfId="0" applyFont="1" applyFill="1" applyBorder="1" applyAlignment="1">
      <alignment vertical="center" wrapText="1"/>
    </xf>
    <xf numFmtId="0" fontId="35" fillId="2" borderId="1" xfId="0" applyFont="1" applyFill="1" applyBorder="1" applyAlignment="1">
      <alignment vertical="center" wrapText="1"/>
    </xf>
    <xf numFmtId="0" fontId="35" fillId="2" borderId="11" xfId="0" applyFont="1" applyFill="1" applyBorder="1" applyAlignment="1" applyProtection="1">
      <alignment horizontal="left" wrapText="1"/>
      <protection locked="0"/>
    </xf>
    <xf numFmtId="0" fontId="36" fillId="2" borderId="4" xfId="0" applyFont="1" applyFill="1" applyBorder="1" applyAlignment="1">
      <alignment horizontal="left" wrapText="1"/>
    </xf>
    <xf numFmtId="0" fontId="36" fillId="2" borderId="0" xfId="0" applyFont="1" applyFill="1" applyAlignment="1">
      <alignment horizontal="left" wrapText="1"/>
    </xf>
    <xf numFmtId="0" fontId="36" fillId="2" borderId="6" xfId="0" applyFont="1" applyFill="1" applyBorder="1" applyAlignment="1">
      <alignment horizontal="center" vertical="center"/>
    </xf>
    <xf numFmtId="0" fontId="36" fillId="2" borderId="7" xfId="0" applyFont="1" applyFill="1" applyBorder="1" applyAlignment="1">
      <alignment horizontal="center" vertical="center"/>
    </xf>
    <xf numFmtId="0" fontId="36" fillId="2" borderId="8" xfId="0" applyFont="1" applyFill="1" applyBorder="1" applyAlignment="1">
      <alignment horizontal="center" vertical="center"/>
    </xf>
    <xf numFmtId="0" fontId="38" fillId="0" borderId="0" xfId="0" applyFont="1" applyAlignment="1">
      <alignment vertical="center" wrapText="1"/>
    </xf>
    <xf numFmtId="0" fontId="40" fillId="2" borderId="1" xfId="0" applyFont="1" applyFill="1" applyBorder="1" applyAlignment="1">
      <alignment vertical="center" wrapText="1"/>
    </xf>
    <xf numFmtId="0" fontId="3" fillId="0" borderId="6" xfId="2" applyFont="1" applyBorder="1" applyAlignment="1">
      <alignment horizontal="right" vertical="top"/>
    </xf>
    <xf numFmtId="0" fontId="4" fillId="0" borderId="7" xfId="0" applyFont="1" applyBorder="1" applyAlignment="1">
      <alignment horizontal="right" vertical="top"/>
    </xf>
    <xf numFmtId="0" fontId="4" fillId="0" borderId="8" xfId="0" applyFont="1" applyBorder="1" applyAlignment="1">
      <alignment horizontal="right" vertical="top"/>
    </xf>
    <xf numFmtId="0" fontId="3" fillId="0" borderId="6" xfId="1" quotePrefix="1" applyFont="1" applyBorder="1" applyAlignment="1">
      <alignment horizontal="center" vertical="top" wrapText="1"/>
    </xf>
    <xf numFmtId="0" fontId="3" fillId="0" borderId="7" xfId="1" applyFont="1" applyBorder="1" applyAlignment="1">
      <alignment horizontal="center" vertical="top" wrapText="1"/>
    </xf>
    <xf numFmtId="0" fontId="3" fillId="0" borderId="8" xfId="1" applyFont="1" applyBorder="1" applyAlignment="1">
      <alignment horizontal="center" vertical="top" wrapText="1"/>
    </xf>
    <xf numFmtId="0" fontId="8" fillId="0" borderId="9" xfId="1" quotePrefix="1" applyFont="1" applyBorder="1" applyAlignment="1">
      <alignment horizontal="center" vertical="center" wrapText="1"/>
    </xf>
    <xf numFmtId="0" fontId="8" fillId="0" borderId="9" xfId="1" applyFont="1" applyBorder="1" applyAlignment="1">
      <alignment horizontal="center" vertical="center" wrapText="1"/>
    </xf>
    <xf numFmtId="0" fontId="3" fillId="0" borderId="6" xfId="7" applyFont="1" applyBorder="1" applyAlignment="1">
      <alignment horizontal="right" vertical="top" wrapText="1"/>
    </xf>
    <xf numFmtId="0" fontId="3" fillId="0" borderId="7" xfId="7" applyFont="1" applyBorder="1" applyAlignment="1">
      <alignment horizontal="right" vertical="top" wrapText="1"/>
    </xf>
    <xf numFmtId="0" fontId="3" fillId="0" borderId="8" xfId="7" applyFont="1" applyBorder="1" applyAlignment="1">
      <alignment horizontal="right" vertical="top" wrapText="1"/>
    </xf>
    <xf numFmtId="0" fontId="3" fillId="0" borderId="6" xfId="1" quotePrefix="1" applyFont="1" applyBorder="1" applyAlignment="1">
      <alignment horizontal="center" vertical="center" wrapText="1"/>
    </xf>
    <xf numFmtId="0" fontId="3" fillId="0" borderId="7" xfId="1" quotePrefix="1" applyFont="1" applyBorder="1" applyAlignment="1">
      <alignment horizontal="center" vertical="center" wrapText="1"/>
    </xf>
    <xf numFmtId="0" fontId="3" fillId="0" borderId="8" xfId="1" quotePrefix="1" applyFont="1" applyBorder="1" applyAlignment="1">
      <alignment horizontal="center" vertical="center" wrapText="1"/>
    </xf>
  </cellXfs>
  <cellStyles count="29">
    <cellStyle name="_x000d__x000a_JournalTemplate=C:\COMFO\CTALK\JOURSTD.TPL_x000d__x000a_LbStateAddress=3 3 0 251 1 89 2 311_x000d__x000a_LbStateJou" xfId="27" xr:uid="{B4DF90A3-A456-4A50-9E28-9C74AA16E0A3}"/>
    <cellStyle name="Comma 2" xfId="3" xr:uid="{E8571D57-7174-48F5-B000-5C03C047319F}"/>
    <cellStyle name="Comma 2 2" xfId="25" xr:uid="{3D2A3D23-9678-4266-8915-73174CD74F14}"/>
    <cellStyle name="Comma 2 3" xfId="19" xr:uid="{AEEC6BE7-540F-44C3-8894-5FE6CC8E4D7E}"/>
    <cellStyle name="Comma 3" xfId="6" xr:uid="{4C4DD1C9-532E-4A3A-8AC8-ECFA6283F6C2}"/>
    <cellStyle name="Currency 2" xfId="5" xr:uid="{0E1703F0-6529-43A0-9D8D-07591D0D6999}"/>
    <cellStyle name="Currency 2 2" xfId="20" xr:uid="{F7945F55-17B0-40EE-BE8D-1BB8208A4AD7}"/>
    <cellStyle name="Currency 3" xfId="26" xr:uid="{2466977B-4779-4966-9C77-75E0A4CB9231}"/>
    <cellStyle name="Currency 4" xfId="24" xr:uid="{FA519627-FF25-47AC-8B78-996B9096287D}"/>
    <cellStyle name="header" xfId="21" xr:uid="{FA90039A-82EF-4222-8AE9-0CEDB7694A51}"/>
    <cellStyle name="Normal" xfId="0" builtinId="0"/>
    <cellStyle name="Normal 10 3" xfId="8" xr:uid="{BD5F98EB-AB7A-41B0-9607-4E2E597EA119}"/>
    <cellStyle name="Normal 11" xfId="11" xr:uid="{E9AE82A7-8E1D-4CFA-89EE-10CBBCBDE3BD}"/>
    <cellStyle name="Normal 12" xfId="13" xr:uid="{730570B9-6511-4B55-945A-B3C89733FFE9}"/>
    <cellStyle name="Normal 12 3 5" xfId="28" xr:uid="{30D50754-4E39-44C8-85C7-BF4942F5BE17}"/>
    <cellStyle name="Normal 18 2" xfId="1" xr:uid="{2ABF3CB1-0975-4432-8F20-797408DEA55C}"/>
    <cellStyle name="Normal 2" xfId="7" xr:uid="{B6E6FD15-0ED3-4042-98B5-0E7EB01FD27D}"/>
    <cellStyle name="Normal 2 2" xfId="2" xr:uid="{8B601221-F39D-46B2-A847-83C8C5A7CE9F}"/>
    <cellStyle name="Normal 2 2 2" xfId="23" xr:uid="{1E7AE950-641B-4AC9-85FD-BC230A7F6F8F}"/>
    <cellStyle name="Normal 2 3" xfId="10" xr:uid="{C150C45B-EEAB-4CB1-BE24-E04A92A794DA}"/>
    <cellStyle name="Normal 3" xfId="18" xr:uid="{23CE3A93-9F0D-4182-874A-AD87C809DAAE}"/>
    <cellStyle name="Normal 4" xfId="4" xr:uid="{218B656A-3A61-4192-84DF-0DFFFE6E44FB}"/>
    <cellStyle name="Normal 4 2" xfId="9" xr:uid="{8CC1C0A3-029D-444B-AE48-F7452F0691E2}"/>
    <cellStyle name="Normal 6" xfId="15" xr:uid="{0000F802-0E34-4D45-B983-20100F8E005B}"/>
    <cellStyle name="Normal 7" xfId="14" xr:uid="{8FD2A9F8-6712-40FC-AB41-AC0860FF77D1}"/>
    <cellStyle name="Normal 8" xfId="16" xr:uid="{1A9BBBE2-C0E5-4DA3-BB12-2D861F1C4A0A}"/>
    <cellStyle name="OPSKRIF" xfId="12" xr:uid="{DEE93981-1B20-41B5-911D-6BEA93D6BD21}"/>
    <cellStyle name="OPSKRIFTE" xfId="17" xr:uid="{50B29CA5-92CD-42D3-B737-3E1AAD0056D4}"/>
    <cellStyle name="Percent 2" xfId="22" xr:uid="{C1CA2E4B-D0FC-4894-B328-A092C94FC5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02822-4F32-4B4F-A117-EA36DED2194B}">
  <dimension ref="A1:D34"/>
  <sheetViews>
    <sheetView showGridLines="0" view="pageLayout" zoomScale="70" zoomScaleNormal="100" zoomScalePageLayoutView="70" workbookViewId="0">
      <selection activeCell="B24" sqref="B24:C24"/>
    </sheetView>
  </sheetViews>
  <sheetFormatPr defaultRowHeight="14.4"/>
  <cols>
    <col min="2" max="2" width="63.109375" customWidth="1"/>
    <col min="3" max="3" width="17.109375" customWidth="1"/>
    <col min="4" max="4" width="19.109375" customWidth="1"/>
  </cols>
  <sheetData>
    <row r="1" spans="1:4">
      <c r="A1" s="106"/>
      <c r="B1" s="106"/>
      <c r="C1" s="106"/>
      <c r="D1" s="106"/>
    </row>
    <row r="2" spans="1:4">
      <c r="A2" s="106"/>
      <c r="B2" s="106"/>
      <c r="C2" s="106"/>
      <c r="D2" s="106"/>
    </row>
    <row r="3" spans="1:4">
      <c r="A3" s="105"/>
      <c r="B3" s="105"/>
      <c r="C3" s="105"/>
      <c r="D3" s="105"/>
    </row>
    <row r="4" spans="1:4">
      <c r="A4" s="105"/>
      <c r="B4" s="105"/>
      <c r="C4" s="105"/>
      <c r="D4" s="105"/>
    </row>
    <row r="5" spans="1:4" ht="22.8">
      <c r="A5" s="286" t="s">
        <v>186</v>
      </c>
      <c r="B5" s="286"/>
      <c r="C5" s="286"/>
      <c r="D5" s="286"/>
    </row>
    <row r="6" spans="1:4">
      <c r="A6" s="107"/>
      <c r="B6" s="107"/>
      <c r="C6" s="107"/>
      <c r="D6" s="107"/>
    </row>
    <row r="7" spans="1:4">
      <c r="A7" s="107"/>
      <c r="B7" s="107"/>
      <c r="C7" s="107"/>
      <c r="D7" s="107"/>
    </row>
    <row r="8" spans="1:4">
      <c r="A8" s="107"/>
      <c r="B8" s="107"/>
      <c r="C8" s="107"/>
      <c r="D8" s="107"/>
    </row>
    <row r="9" spans="1:4" ht="22.8">
      <c r="A9" s="286" t="s">
        <v>187</v>
      </c>
      <c r="B9" s="286"/>
      <c r="C9" s="286"/>
      <c r="D9" s="286"/>
    </row>
    <row r="10" spans="1:4">
      <c r="A10" s="107"/>
      <c r="B10" s="107"/>
      <c r="C10" s="107"/>
      <c r="D10" s="107"/>
    </row>
    <row r="11" spans="1:4">
      <c r="A11" s="107"/>
      <c r="B11" s="107"/>
      <c r="C11" s="107"/>
      <c r="D11" s="107"/>
    </row>
    <row r="12" spans="1:4">
      <c r="A12" s="107"/>
      <c r="B12" s="107"/>
      <c r="C12" s="107"/>
      <c r="D12" s="107"/>
    </row>
    <row r="13" spans="1:4">
      <c r="A13" s="287" t="str">
        <f>UPPER("Balancing Tank Reinstatement")</f>
        <v>BALANCING TANK REINSTATEMENT</v>
      </c>
      <c r="B13" s="287"/>
      <c r="C13" s="287"/>
      <c r="D13" s="287"/>
    </row>
    <row r="14" spans="1:4" ht="46.5" customHeight="1">
      <c r="A14" s="287"/>
      <c r="B14" s="287"/>
      <c r="C14" s="287"/>
      <c r="D14" s="287"/>
    </row>
    <row r="15" spans="1:4" ht="22.8">
      <c r="A15" s="286"/>
      <c r="B15" s="286"/>
      <c r="C15" s="286"/>
      <c r="D15" s="286"/>
    </row>
    <row r="16" spans="1:4" ht="22.8">
      <c r="A16" s="286"/>
      <c r="B16" s="286"/>
      <c r="C16" s="286"/>
      <c r="D16" s="286"/>
    </row>
    <row r="17" spans="1:4" ht="22.8">
      <c r="A17" s="285"/>
      <c r="B17" s="285"/>
      <c r="C17" s="285"/>
      <c r="D17" s="285"/>
    </row>
    <row r="18" spans="1:4">
      <c r="A18" s="108"/>
      <c r="B18" s="108"/>
      <c r="C18" s="108"/>
      <c r="D18" s="108"/>
    </row>
    <row r="19" spans="1:4">
      <c r="A19" s="108"/>
      <c r="B19" s="108"/>
      <c r="C19" s="109"/>
      <c r="D19" s="110"/>
    </row>
    <row r="20" spans="1:4">
      <c r="A20" s="108"/>
      <c r="B20" s="284" t="s">
        <v>120</v>
      </c>
      <c r="C20" s="284"/>
      <c r="D20" s="111" t="s">
        <v>118</v>
      </c>
    </row>
    <row r="21" spans="1:4">
      <c r="A21" s="108"/>
      <c r="B21" s="112"/>
      <c r="C21" s="112"/>
      <c r="D21" s="113"/>
    </row>
    <row r="22" spans="1:4" ht="28.35" customHeight="1">
      <c r="A22" s="108"/>
      <c r="B22" s="282" t="s">
        <v>119</v>
      </c>
      <c r="C22" s="282"/>
      <c r="D22" s="114" t="s">
        <v>296</v>
      </c>
    </row>
    <row r="23" spans="1:4" ht="28.35" customHeight="1">
      <c r="A23" s="108"/>
      <c r="B23" s="282" t="s">
        <v>121</v>
      </c>
      <c r="C23" s="282"/>
      <c r="D23" s="114" t="s">
        <v>458</v>
      </c>
    </row>
    <row r="24" spans="1:4" ht="28.35" customHeight="1">
      <c r="A24" s="108"/>
      <c r="B24" s="282" t="s">
        <v>294</v>
      </c>
      <c r="C24" s="282"/>
      <c r="D24" s="114" t="s">
        <v>297</v>
      </c>
    </row>
    <row r="25" spans="1:4" ht="28.35" customHeight="1">
      <c r="A25" s="108"/>
      <c r="B25" s="282" t="s">
        <v>295</v>
      </c>
      <c r="C25" s="282"/>
      <c r="D25" s="114" t="s">
        <v>298</v>
      </c>
    </row>
    <row r="26" spans="1:4" ht="28.35" customHeight="1">
      <c r="A26" s="108"/>
      <c r="B26" s="282"/>
      <c r="C26" s="282"/>
      <c r="D26" s="114"/>
    </row>
    <row r="27" spans="1:4">
      <c r="A27" s="115"/>
      <c r="B27" s="115"/>
      <c r="C27" s="105"/>
      <c r="D27" s="105"/>
    </row>
    <row r="28" spans="1:4">
      <c r="A28" s="105"/>
      <c r="B28" s="105"/>
      <c r="C28" s="105"/>
      <c r="D28" s="105"/>
    </row>
    <row r="29" spans="1:4">
      <c r="A29" s="105"/>
      <c r="B29" s="105"/>
      <c r="C29" s="105"/>
      <c r="D29" s="105"/>
    </row>
    <row r="30" spans="1:4">
      <c r="A30" s="105"/>
      <c r="B30" s="105"/>
      <c r="C30" s="105"/>
      <c r="D30" s="105"/>
    </row>
    <row r="31" spans="1:4">
      <c r="A31" s="283"/>
      <c r="B31" s="283"/>
      <c r="C31" s="105"/>
      <c r="D31" s="105"/>
    </row>
    <row r="32" spans="1:4">
      <c r="A32" s="116"/>
      <c r="B32" s="116"/>
      <c r="C32" s="116"/>
      <c r="D32" s="116"/>
    </row>
    <row r="33" spans="1:4">
      <c r="A33" s="116"/>
      <c r="B33" s="116"/>
      <c r="C33" s="116"/>
      <c r="D33" s="116"/>
    </row>
    <row r="34" spans="1:4">
      <c r="A34" s="105"/>
      <c r="B34" s="105"/>
      <c r="C34" s="105"/>
      <c r="D34" s="105"/>
    </row>
  </sheetData>
  <mergeCells count="13">
    <mergeCell ref="A17:D17"/>
    <mergeCell ref="A5:D5"/>
    <mergeCell ref="A9:D9"/>
    <mergeCell ref="A13:D14"/>
    <mergeCell ref="A15:D15"/>
    <mergeCell ref="A16:D16"/>
    <mergeCell ref="B26:C26"/>
    <mergeCell ref="A31:B31"/>
    <mergeCell ref="B20:C20"/>
    <mergeCell ref="B22:C22"/>
    <mergeCell ref="B23:C23"/>
    <mergeCell ref="B24:C24"/>
    <mergeCell ref="B25:C25"/>
  </mergeCells>
  <pageMargins left="0.7" right="0.7" top="0.75" bottom="0.75" header="0.3" footer="0.3"/>
  <pageSetup paperSize="9" scale="80" firstPageNumber="3" fitToWidth="0" fitToHeight="0" orientation="portrait" useFirstPageNumber="1" r:id="rId1"/>
  <headerFooter>
    <oddHeader>&amp;L&amp;G&amp;C&amp;"Arial Narrow,Bold"&amp;10Contract JW13504
Bushkoppies Wastewater Treatment Works
Balancing Tank Reinstatement
Volume 1 - Tender and Contract
Pricing Data&amp;R&amp;G</oddHeader>
    <oddFooter>&amp;CPD.&amp;P&amp;RPricing Data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A3C4D-33B6-43EB-B510-EE390C2729FF}">
  <sheetPr>
    <pageSetUpPr fitToPage="1"/>
  </sheetPr>
  <dimension ref="A1:G51"/>
  <sheetViews>
    <sheetView showGridLines="0" view="pageLayout" zoomScale="55" zoomScaleNormal="100" zoomScalePageLayoutView="55" workbookViewId="0">
      <selection activeCell="C25" sqref="C25"/>
    </sheetView>
  </sheetViews>
  <sheetFormatPr defaultRowHeight="14.4"/>
  <cols>
    <col min="1" max="1" width="36.88671875" customWidth="1"/>
    <col min="2" max="2" width="7.88671875" customWidth="1"/>
    <col min="3" max="3" width="6.33203125" customWidth="1"/>
    <col min="4" max="4" width="24.33203125" customWidth="1"/>
    <col min="5" max="6" width="27" style="197" customWidth="1"/>
    <col min="7" max="7" width="26" customWidth="1"/>
  </cols>
  <sheetData>
    <row r="1" spans="1:7" ht="27" customHeight="1">
      <c r="A1" s="288" t="s">
        <v>179</v>
      </c>
      <c r="B1" s="289"/>
      <c r="C1" s="289"/>
      <c r="D1" s="289"/>
      <c r="E1" s="290"/>
      <c r="F1" s="184"/>
    </row>
    <row r="2" spans="1:7">
      <c r="A2" s="306" t="s">
        <v>2</v>
      </c>
      <c r="B2" s="307"/>
      <c r="C2" s="307"/>
      <c r="D2" s="307"/>
      <c r="E2" s="308"/>
      <c r="F2" s="199" t="s">
        <v>180</v>
      </c>
    </row>
    <row r="3" spans="1:7">
      <c r="A3" s="185"/>
      <c r="B3" s="207"/>
      <c r="C3" s="207"/>
      <c r="D3" s="207"/>
      <c r="E3" s="208"/>
      <c r="F3" s="246"/>
    </row>
    <row r="4" spans="1:7">
      <c r="A4" s="304" t="s">
        <v>185</v>
      </c>
      <c r="B4" s="305"/>
      <c r="C4" s="305"/>
      <c r="D4" s="305"/>
      <c r="E4" s="303"/>
      <c r="F4" s="243">
        <v>0.1607442358333652</v>
      </c>
    </row>
    <row r="5" spans="1:7">
      <c r="A5" s="304"/>
      <c r="B5" s="305"/>
      <c r="C5" s="305"/>
      <c r="D5" s="305"/>
      <c r="E5" s="303"/>
      <c r="F5" s="200"/>
      <c r="G5" s="205"/>
    </row>
    <row r="6" spans="1:7" ht="15.75" customHeight="1">
      <c r="A6" s="304" t="s">
        <v>234</v>
      </c>
      <c r="B6" s="305"/>
      <c r="C6" s="305"/>
      <c r="D6" s="305"/>
      <c r="E6" s="303"/>
      <c r="F6" s="200"/>
    </row>
    <row r="7" spans="1:7">
      <c r="A7" s="304"/>
      <c r="B7" s="305"/>
      <c r="C7" s="305"/>
      <c r="D7" s="305"/>
      <c r="E7" s="303"/>
      <c r="F7" s="200"/>
    </row>
    <row r="8" spans="1:7">
      <c r="A8" s="304" t="s">
        <v>235</v>
      </c>
      <c r="B8" s="305"/>
      <c r="C8" s="305"/>
      <c r="D8" s="305"/>
      <c r="E8" s="209"/>
      <c r="F8" s="200"/>
    </row>
    <row r="9" spans="1:7">
      <c r="A9" s="304"/>
      <c r="B9" s="305"/>
      <c r="C9" s="305"/>
      <c r="D9" s="305"/>
      <c r="E9" s="209"/>
      <c r="F9" s="200"/>
    </row>
    <row r="10" spans="1:7" ht="39.75" customHeight="1">
      <c r="A10" s="299"/>
      <c r="B10" s="300"/>
      <c r="C10" s="300"/>
      <c r="D10" s="300"/>
      <c r="E10" s="209"/>
      <c r="F10" s="200"/>
    </row>
    <row r="11" spans="1:7">
      <c r="A11" s="210"/>
      <c r="B11" s="211"/>
      <c r="C11" s="212"/>
      <c r="D11" s="212"/>
      <c r="E11" s="213"/>
      <c r="F11" s="198"/>
    </row>
    <row r="12" spans="1:7" ht="36" customHeight="1">
      <c r="A12" s="291" t="s">
        <v>181</v>
      </c>
      <c r="B12" s="292"/>
      <c r="C12" s="292"/>
      <c r="D12" s="292"/>
      <c r="E12" s="293"/>
      <c r="F12" s="201"/>
    </row>
    <row r="13" spans="1:7" ht="15.6">
      <c r="A13" s="301"/>
      <c r="B13" s="302"/>
      <c r="C13" s="302"/>
      <c r="D13" s="302"/>
      <c r="E13" s="187"/>
      <c r="F13" s="202"/>
    </row>
    <row r="14" spans="1:7" ht="15.6">
      <c r="A14" s="186"/>
      <c r="B14" s="188"/>
      <c r="C14" s="188"/>
      <c r="D14" s="188"/>
      <c r="E14" s="187"/>
      <c r="F14" s="202"/>
    </row>
    <row r="15" spans="1:7" ht="32.25" customHeight="1">
      <c r="A15" s="203" t="s">
        <v>182</v>
      </c>
      <c r="B15" s="297" t="s">
        <v>183</v>
      </c>
      <c r="C15" s="297"/>
      <c r="D15" s="297"/>
      <c r="E15" s="298"/>
      <c r="F15" s="200"/>
    </row>
    <row r="16" spans="1:7" ht="36" customHeight="1">
      <c r="A16" s="294" t="s">
        <v>184</v>
      </c>
      <c r="B16" s="295"/>
      <c r="C16" s="295"/>
      <c r="D16" s="295"/>
      <c r="E16" s="296"/>
      <c r="F16" s="201"/>
    </row>
    <row r="17" spans="1:6">
      <c r="A17" s="310"/>
      <c r="B17" s="310"/>
      <c r="C17" s="310"/>
      <c r="D17" s="310"/>
      <c r="E17" s="189"/>
      <c r="F17" s="189"/>
    </row>
    <row r="18" spans="1:6">
      <c r="A18" s="309"/>
      <c r="B18" s="309"/>
      <c r="C18" s="190"/>
      <c r="D18" s="309"/>
      <c r="E18" s="309"/>
      <c r="F18"/>
    </row>
    <row r="19" spans="1:6">
      <c r="A19" s="309"/>
      <c r="B19" s="309"/>
      <c r="C19" s="190"/>
      <c r="D19" s="309"/>
      <c r="E19" s="309"/>
      <c r="F19"/>
    </row>
    <row r="20" spans="1:6">
      <c r="A20" s="191"/>
      <c r="B20" s="192"/>
      <c r="C20" s="192"/>
      <c r="D20" s="192"/>
      <c r="E20" s="193"/>
      <c r="F20" s="193"/>
    </row>
    <row r="21" spans="1:6">
      <c r="A21" s="191"/>
      <c r="B21" s="192"/>
      <c r="C21" s="192"/>
      <c r="D21" s="192"/>
      <c r="E21" s="193"/>
      <c r="F21" s="193"/>
    </row>
    <row r="22" spans="1:6">
      <c r="A22" s="191"/>
      <c r="B22" s="192"/>
      <c r="C22" s="192"/>
      <c r="D22" s="192"/>
      <c r="E22" s="193"/>
      <c r="F22" s="193"/>
    </row>
    <row r="23" spans="1:6">
      <c r="A23" s="191"/>
      <c r="B23" s="192"/>
      <c r="C23" s="192"/>
      <c r="D23" s="192"/>
      <c r="E23" s="193"/>
      <c r="F23" s="193"/>
    </row>
    <row r="24" spans="1:6">
      <c r="A24" s="191"/>
      <c r="B24" s="192"/>
      <c r="C24" s="192"/>
      <c r="D24" s="192"/>
      <c r="E24" s="193"/>
      <c r="F24" s="193"/>
    </row>
    <row r="25" spans="1:6">
      <c r="A25" s="191"/>
      <c r="B25" s="192"/>
      <c r="C25" s="192"/>
      <c r="D25" s="192"/>
      <c r="E25" s="193"/>
      <c r="F25" s="193"/>
    </row>
    <row r="26" spans="1:6">
      <c r="A26" s="191"/>
      <c r="B26" s="192"/>
      <c r="C26" s="192"/>
      <c r="D26" s="192"/>
      <c r="E26" s="193"/>
      <c r="F26" s="193"/>
    </row>
    <row r="27" spans="1:6">
      <c r="A27" s="191"/>
      <c r="B27" s="192"/>
      <c r="C27" s="192"/>
      <c r="D27" s="192"/>
      <c r="E27" s="193"/>
      <c r="F27" s="193"/>
    </row>
    <row r="28" spans="1:6">
      <c r="A28" s="191"/>
      <c r="B28" s="192"/>
      <c r="C28" s="192"/>
      <c r="D28" s="192"/>
      <c r="E28" s="193"/>
      <c r="F28" s="193"/>
    </row>
    <row r="29" spans="1:6">
      <c r="A29" s="191"/>
      <c r="B29" s="192"/>
      <c r="C29" s="192"/>
      <c r="D29" s="192"/>
      <c r="E29" s="193"/>
      <c r="F29" s="193"/>
    </row>
    <row r="30" spans="1:6">
      <c r="A30" s="191"/>
      <c r="B30" s="192"/>
      <c r="C30" s="192"/>
      <c r="D30" s="192"/>
      <c r="E30" s="193"/>
      <c r="F30" s="193"/>
    </row>
    <row r="31" spans="1:6">
      <c r="A31" s="191"/>
      <c r="B31" s="192"/>
      <c r="C31" s="192"/>
      <c r="D31" s="192"/>
      <c r="E31" s="193"/>
      <c r="F31" s="193"/>
    </row>
    <row r="32" spans="1:6">
      <c r="A32" s="191"/>
      <c r="B32" s="192"/>
      <c r="C32" s="192"/>
      <c r="D32" s="192"/>
      <c r="E32" s="193"/>
      <c r="F32" s="193"/>
    </row>
    <row r="33" spans="1:6">
      <c r="A33" s="191"/>
      <c r="B33" s="192"/>
      <c r="C33" s="192"/>
      <c r="D33" s="192"/>
      <c r="E33" s="193"/>
      <c r="F33" s="193"/>
    </row>
    <row r="34" spans="1:6">
      <c r="A34" s="191"/>
      <c r="B34" s="192"/>
      <c r="C34" s="192"/>
      <c r="D34" s="192"/>
      <c r="E34" s="193"/>
      <c r="F34" s="193"/>
    </row>
    <row r="35" spans="1:6">
      <c r="A35" s="191"/>
      <c r="B35" s="192"/>
      <c r="C35" s="192"/>
      <c r="D35" s="192"/>
      <c r="E35" s="193"/>
      <c r="F35" s="193"/>
    </row>
    <row r="36" spans="1:6">
      <c r="A36" s="191"/>
      <c r="B36" s="192"/>
      <c r="C36" s="192"/>
      <c r="D36" s="192"/>
      <c r="E36" s="193"/>
      <c r="F36" s="193"/>
    </row>
    <row r="37" spans="1:6">
      <c r="A37" s="191"/>
      <c r="B37" s="192"/>
      <c r="C37" s="192"/>
      <c r="D37" s="192"/>
      <c r="E37" s="193"/>
      <c r="F37" s="193"/>
    </row>
    <row r="38" spans="1:6">
      <c r="A38" s="191"/>
      <c r="B38" s="192"/>
      <c r="C38" s="192"/>
      <c r="D38" s="192"/>
      <c r="E38" s="193"/>
      <c r="F38" s="193"/>
    </row>
    <row r="39" spans="1:6">
      <c r="A39" s="191"/>
      <c r="B39" s="192"/>
      <c r="C39" s="192"/>
      <c r="D39" s="192"/>
      <c r="E39" s="193"/>
      <c r="F39" s="193"/>
    </row>
    <row r="40" spans="1:6">
      <c r="A40" s="191"/>
      <c r="B40" s="192"/>
      <c r="C40" s="192"/>
      <c r="D40" s="192"/>
      <c r="E40" s="193"/>
      <c r="F40" s="193"/>
    </row>
    <row r="41" spans="1:6">
      <c r="A41" s="191"/>
      <c r="B41" s="192"/>
      <c r="C41" s="192"/>
      <c r="D41" s="192"/>
      <c r="E41" s="193"/>
      <c r="F41" s="193"/>
    </row>
    <row r="42" spans="1:6">
      <c r="A42" s="191"/>
      <c r="B42" s="192"/>
      <c r="C42" s="192"/>
      <c r="D42" s="192"/>
      <c r="E42" s="193"/>
      <c r="F42" s="193"/>
    </row>
    <row r="43" spans="1:6">
      <c r="A43" s="191"/>
      <c r="B43" s="192"/>
      <c r="C43" s="192"/>
      <c r="D43" s="192"/>
      <c r="E43" s="193"/>
      <c r="F43" s="193"/>
    </row>
    <row r="44" spans="1:6">
      <c r="A44" s="191"/>
      <c r="B44" s="192"/>
      <c r="C44" s="192"/>
      <c r="D44" s="192"/>
      <c r="E44" s="193"/>
      <c r="F44" s="193"/>
    </row>
    <row r="45" spans="1:6">
      <c r="A45" s="191"/>
      <c r="B45" s="192"/>
      <c r="C45" s="192"/>
      <c r="D45" s="192"/>
      <c r="E45" s="193"/>
      <c r="F45" s="193"/>
    </row>
    <row r="46" spans="1:6">
      <c r="A46" s="191"/>
      <c r="B46" s="192"/>
      <c r="C46" s="192"/>
      <c r="D46" s="192"/>
      <c r="E46" s="193"/>
      <c r="F46" s="193"/>
    </row>
    <row r="47" spans="1:6">
      <c r="A47" s="192"/>
      <c r="B47" s="192"/>
      <c r="C47" s="192"/>
      <c r="D47" s="192"/>
      <c r="E47" s="194"/>
      <c r="F47" s="194"/>
    </row>
    <row r="48" spans="1:6">
      <c r="E48" s="195"/>
      <c r="F48" s="195"/>
    </row>
    <row r="49" spans="5:6">
      <c r="E49" s="196"/>
      <c r="F49" s="196"/>
    </row>
    <row r="50" spans="5:6">
      <c r="E50" s="196"/>
      <c r="F50" s="196"/>
    </row>
    <row r="51" spans="5:6">
      <c r="E51" s="196"/>
      <c r="F51" s="196"/>
    </row>
  </sheetData>
  <mergeCells count="17">
    <mergeCell ref="D18:E18"/>
    <mergeCell ref="A4:D5"/>
    <mergeCell ref="A8:D9"/>
    <mergeCell ref="A19:B19"/>
    <mergeCell ref="D19:E19"/>
    <mergeCell ref="A17:D17"/>
    <mergeCell ref="A18:B18"/>
    <mergeCell ref="A1:E1"/>
    <mergeCell ref="A12:E12"/>
    <mergeCell ref="A16:E16"/>
    <mergeCell ref="B15:E15"/>
    <mergeCell ref="A10:D10"/>
    <mergeCell ref="A13:D13"/>
    <mergeCell ref="E4:E5"/>
    <mergeCell ref="A6:D7"/>
    <mergeCell ref="E6:E7"/>
    <mergeCell ref="A2:E2"/>
  </mergeCells>
  <pageMargins left="0.7" right="0.7" top="1.3070075757575759" bottom="0.75" header="0.3" footer="0.3"/>
  <pageSetup paperSize="9" scale="67" firstPageNumber="4" fitToHeight="0" orientation="portrait" useFirstPageNumber="1" r:id="rId1"/>
  <headerFooter>
    <oddHeader>&amp;L&amp;G&amp;C&amp;"Arial Narrow,Bold"&amp;10Contract JW13504
Bushkoppies Wastewater Treatment Works
Rectification Of Contract JW13504 – Balancing Tank 
 Mixers redesign 
Volume 1 - Tender and Contract
Pricing Data&amp;R&amp;G</oddHeader>
    <oddFooter>&amp;CPD.&amp;P&amp;RPricing Data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9B2C5-376C-4D92-89C1-3E203E1B3A58}">
  <sheetPr codeName="Sheet1"/>
  <dimension ref="A1:K123"/>
  <sheetViews>
    <sheetView showGridLines="0" tabSelected="1" view="pageLayout" topLeftCell="A70" zoomScaleNormal="100" zoomScaleSheetLayoutView="110" workbookViewId="0">
      <selection activeCell="C91" sqref="C91"/>
    </sheetView>
  </sheetViews>
  <sheetFormatPr defaultColWidth="9.109375" defaultRowHeight="13.8"/>
  <cols>
    <col min="1" max="1" width="8.44140625" style="7" customWidth="1"/>
    <col min="2" max="2" width="11.6640625" style="38" customWidth="1"/>
    <col min="3" max="3" width="45.44140625" style="39" customWidth="1"/>
    <col min="4" max="4" width="6.88671875" style="40" customWidth="1"/>
    <col min="5" max="5" width="7" style="41" customWidth="1"/>
    <col min="6" max="6" width="14.33203125" style="7" customWidth="1"/>
    <col min="7" max="7" width="15.109375" style="7" customWidth="1"/>
    <col min="8" max="16384" width="9.109375" style="7"/>
  </cols>
  <sheetData>
    <row r="1" spans="1:11">
      <c r="A1" s="314" t="s">
        <v>457</v>
      </c>
      <c r="B1" s="315"/>
      <c r="C1" s="315"/>
      <c r="D1" s="315"/>
      <c r="E1" s="315"/>
      <c r="F1" s="315"/>
      <c r="G1" s="316"/>
    </row>
    <row r="2" spans="1:11" s="8" customFormat="1" ht="27.6">
      <c r="A2" s="50" t="s">
        <v>0</v>
      </c>
      <c r="B2" s="50" t="s">
        <v>1</v>
      </c>
      <c r="C2" s="50" t="s">
        <v>2</v>
      </c>
      <c r="D2" s="54" t="s">
        <v>3</v>
      </c>
      <c r="E2" s="55" t="s">
        <v>4</v>
      </c>
      <c r="F2" s="54" t="s">
        <v>5</v>
      </c>
      <c r="G2" s="54" t="s">
        <v>6</v>
      </c>
    </row>
    <row r="3" spans="1:11">
      <c r="A3" s="9"/>
      <c r="B3" s="10"/>
      <c r="C3" s="49"/>
      <c r="D3" s="11"/>
      <c r="E3" s="48"/>
      <c r="F3" s="12"/>
      <c r="G3" s="13"/>
    </row>
    <row r="4" spans="1:11">
      <c r="A4" s="14">
        <v>1</v>
      </c>
      <c r="B4" s="60" t="s">
        <v>131</v>
      </c>
      <c r="C4" s="61" t="s">
        <v>123</v>
      </c>
      <c r="D4" s="4"/>
      <c r="E4" s="82"/>
      <c r="F4" s="83"/>
      <c r="G4" s="75" t="str">
        <f>IF(E4="","",E4*F4)</f>
        <v/>
      </c>
    </row>
    <row r="5" spans="1:11">
      <c r="A5" s="14"/>
      <c r="B5" s="15"/>
      <c r="C5" s="43"/>
      <c r="D5" s="16"/>
      <c r="E5" s="82"/>
      <c r="F5" s="247">
        <f>Summary!F5*1.51</f>
        <v>0</v>
      </c>
      <c r="G5" s="75" t="str">
        <f t="shared" ref="G5:G54" si="0">IF(E5="","",E5*F5)</f>
        <v/>
      </c>
    </row>
    <row r="6" spans="1:11" ht="27.6">
      <c r="A6" s="17">
        <v>1.1000000000000001</v>
      </c>
      <c r="B6" s="18">
        <v>8.3000000000000007</v>
      </c>
      <c r="C6" s="44" t="s">
        <v>7</v>
      </c>
      <c r="D6" s="20"/>
      <c r="E6" s="84"/>
      <c r="F6" s="206">
        <f>F5*26%</f>
        <v>0</v>
      </c>
      <c r="G6" s="75" t="str">
        <f t="shared" si="0"/>
        <v/>
      </c>
    </row>
    <row r="7" spans="1:11" s="22" customFormat="1">
      <c r="A7" s="17"/>
      <c r="B7" s="21"/>
      <c r="C7" s="44"/>
      <c r="D7" s="20"/>
      <c r="E7" s="84"/>
      <c r="F7" s="79"/>
      <c r="G7" s="75" t="str">
        <f t="shared" si="0"/>
        <v/>
      </c>
    </row>
    <row r="8" spans="1:11">
      <c r="A8" s="23" t="s">
        <v>8</v>
      </c>
      <c r="B8" s="24" t="s">
        <v>132</v>
      </c>
      <c r="C8" s="45" t="s">
        <v>9</v>
      </c>
      <c r="D8" s="20" t="s">
        <v>10</v>
      </c>
      <c r="E8" s="87">
        <v>1</v>
      </c>
      <c r="F8" s="90">
        <f>0.06*F5</f>
        <v>0</v>
      </c>
      <c r="G8" s="75">
        <f t="shared" si="0"/>
        <v>0</v>
      </c>
      <c r="H8" s="22"/>
      <c r="I8" s="22"/>
      <c r="J8" s="22"/>
      <c r="K8" s="22"/>
    </row>
    <row r="9" spans="1:11">
      <c r="A9" s="23"/>
      <c r="B9" s="24"/>
      <c r="C9" s="45"/>
      <c r="D9" s="20"/>
      <c r="E9" s="87"/>
      <c r="F9" s="79"/>
      <c r="G9" s="75" t="str">
        <f t="shared" si="0"/>
        <v/>
      </c>
      <c r="H9" s="22"/>
      <c r="I9" s="22"/>
      <c r="J9" s="22"/>
      <c r="K9" s="22"/>
    </row>
    <row r="10" spans="1:11" s="22" customFormat="1">
      <c r="A10" s="23" t="s">
        <v>11</v>
      </c>
      <c r="B10" s="26" t="s">
        <v>133</v>
      </c>
      <c r="C10" s="45" t="s">
        <v>102</v>
      </c>
      <c r="D10" s="20"/>
      <c r="E10" s="87"/>
      <c r="F10" s="90"/>
      <c r="G10" s="75" t="str">
        <f t="shared" si="0"/>
        <v/>
      </c>
    </row>
    <row r="11" spans="1:11" s="22" customFormat="1">
      <c r="A11" s="23" t="s">
        <v>12</v>
      </c>
      <c r="B11" s="24" t="s">
        <v>137</v>
      </c>
      <c r="C11" s="45" t="s">
        <v>436</v>
      </c>
      <c r="D11" s="20"/>
      <c r="E11" s="87"/>
      <c r="F11" s="90"/>
      <c r="G11" s="75" t="str">
        <f t="shared" si="0"/>
        <v/>
      </c>
    </row>
    <row r="12" spans="1:11" s="29" customFormat="1">
      <c r="A12" s="23" t="s">
        <v>14</v>
      </c>
      <c r="B12" s="26"/>
      <c r="C12" s="46" t="s">
        <v>135</v>
      </c>
      <c r="D12" s="20" t="s">
        <v>10</v>
      </c>
      <c r="E12" s="87">
        <v>1</v>
      </c>
      <c r="F12" s="90">
        <f>0.002*F5</f>
        <v>0</v>
      </c>
      <c r="G12" s="75">
        <f t="shared" si="0"/>
        <v>0</v>
      </c>
    </row>
    <row r="13" spans="1:11" s="22" customFormat="1">
      <c r="A13" s="23" t="s">
        <v>15</v>
      </c>
      <c r="B13" s="42"/>
      <c r="C13" s="46" t="s">
        <v>136</v>
      </c>
      <c r="D13" s="20" t="s">
        <v>10</v>
      </c>
      <c r="E13" s="87">
        <v>0</v>
      </c>
      <c r="F13" s="90">
        <f>0.0008*F5</f>
        <v>0</v>
      </c>
      <c r="G13" s="75">
        <f t="shared" si="0"/>
        <v>0</v>
      </c>
    </row>
    <row r="14" spans="1:11" s="22" customFormat="1">
      <c r="A14" s="51"/>
      <c r="B14" s="42"/>
      <c r="D14" s="42"/>
      <c r="E14" s="78"/>
      <c r="F14" s="90"/>
      <c r="G14" s="75" t="str">
        <f t="shared" si="0"/>
        <v/>
      </c>
    </row>
    <row r="15" spans="1:11" s="22" customFormat="1">
      <c r="A15" s="23" t="s">
        <v>16</v>
      </c>
      <c r="B15" s="24" t="s">
        <v>138</v>
      </c>
      <c r="C15" s="45" t="s">
        <v>19</v>
      </c>
      <c r="D15" s="20"/>
      <c r="E15" s="87"/>
      <c r="F15" s="90"/>
      <c r="G15" s="75" t="str">
        <f t="shared" si="0"/>
        <v/>
      </c>
    </row>
    <row r="16" spans="1:11" s="22" customFormat="1">
      <c r="A16" s="23" t="s">
        <v>17</v>
      </c>
      <c r="B16" s="24"/>
      <c r="C16" s="46" t="s">
        <v>425</v>
      </c>
      <c r="D16" s="20" t="s">
        <v>10</v>
      </c>
      <c r="E16" s="87">
        <v>1</v>
      </c>
      <c r="F16" s="90">
        <f>0.01*F5</f>
        <v>0</v>
      </c>
      <c r="G16" s="75">
        <f t="shared" si="0"/>
        <v>0</v>
      </c>
    </row>
    <row r="17" spans="1:11" s="22" customFormat="1">
      <c r="A17" s="23" t="s">
        <v>18</v>
      </c>
      <c r="B17" s="24"/>
      <c r="C17" s="46" t="s">
        <v>22</v>
      </c>
      <c r="D17" s="20" t="s">
        <v>10</v>
      </c>
      <c r="E17" s="87">
        <v>1</v>
      </c>
      <c r="F17" s="90">
        <f>0.006*F5</f>
        <v>0</v>
      </c>
      <c r="G17" s="75">
        <f t="shared" si="0"/>
        <v>0</v>
      </c>
    </row>
    <row r="18" spans="1:11">
      <c r="A18" s="23" t="s">
        <v>21</v>
      </c>
      <c r="B18" s="24"/>
      <c r="C18" s="46" t="s">
        <v>26</v>
      </c>
      <c r="D18" s="20" t="s">
        <v>10</v>
      </c>
      <c r="E18" s="87">
        <v>1</v>
      </c>
      <c r="F18" s="90">
        <f>0.0005*F5*8</f>
        <v>0</v>
      </c>
      <c r="G18" s="75">
        <f t="shared" si="0"/>
        <v>0</v>
      </c>
      <c r="H18" s="22"/>
      <c r="I18" s="22"/>
      <c r="J18" s="22"/>
      <c r="K18" s="22"/>
    </row>
    <row r="19" spans="1:11" s="22" customFormat="1">
      <c r="A19" s="23" t="s">
        <v>23</v>
      </c>
      <c r="B19" s="24"/>
      <c r="C19" s="46" t="s">
        <v>28</v>
      </c>
      <c r="D19" s="20" t="s">
        <v>10</v>
      </c>
      <c r="E19" s="87">
        <v>1</v>
      </c>
      <c r="F19" s="90">
        <f>0.0023*F5</f>
        <v>0</v>
      </c>
      <c r="G19" s="75">
        <f t="shared" si="0"/>
        <v>0</v>
      </c>
    </row>
    <row r="20" spans="1:11" s="29" customFormat="1">
      <c r="A20" s="23" t="s">
        <v>24</v>
      </c>
      <c r="B20" s="24"/>
      <c r="C20" s="46" t="s">
        <v>30</v>
      </c>
      <c r="D20" s="20" t="s">
        <v>10</v>
      </c>
      <c r="E20" s="87">
        <v>1</v>
      </c>
      <c r="F20" s="90">
        <f>0.0005*F5</f>
        <v>0</v>
      </c>
      <c r="G20" s="75">
        <f t="shared" si="0"/>
        <v>0</v>
      </c>
    </row>
    <row r="21" spans="1:11" s="22" customFormat="1">
      <c r="A21" s="23" t="s">
        <v>25</v>
      </c>
      <c r="B21" s="24"/>
      <c r="C21" s="46" t="s">
        <v>139</v>
      </c>
      <c r="D21" s="20" t="s">
        <v>10</v>
      </c>
      <c r="E21" s="87">
        <v>1</v>
      </c>
      <c r="F21" s="90">
        <f>0.01*F5</f>
        <v>0</v>
      </c>
      <c r="G21" s="75">
        <f t="shared" si="0"/>
        <v>0</v>
      </c>
    </row>
    <row r="22" spans="1:11" s="22" customFormat="1">
      <c r="A22" s="23" t="s">
        <v>27</v>
      </c>
      <c r="B22" s="24"/>
      <c r="C22" s="46" t="s">
        <v>140</v>
      </c>
      <c r="D22" s="20" t="s">
        <v>10</v>
      </c>
      <c r="E22" s="87">
        <v>1</v>
      </c>
      <c r="F22" s="90">
        <f>0.003253*F5</f>
        <v>0</v>
      </c>
      <c r="G22" s="75">
        <f t="shared" si="0"/>
        <v>0</v>
      </c>
    </row>
    <row r="23" spans="1:11">
      <c r="A23" s="23" t="s">
        <v>29</v>
      </c>
      <c r="B23" s="24"/>
      <c r="C23" s="46" t="s">
        <v>299</v>
      </c>
      <c r="D23" s="20" t="s">
        <v>10</v>
      </c>
      <c r="E23" s="87">
        <v>1</v>
      </c>
      <c r="F23" s="90">
        <f>0.00517*F5</f>
        <v>0</v>
      </c>
      <c r="G23" s="75">
        <f t="shared" si="0"/>
        <v>0</v>
      </c>
    </row>
    <row r="24" spans="1:11">
      <c r="A24" s="36"/>
      <c r="B24" s="24"/>
      <c r="D24" s="26"/>
      <c r="E24" s="78"/>
      <c r="F24" s="90"/>
      <c r="G24" s="75" t="str">
        <f t="shared" si="0"/>
        <v/>
      </c>
    </row>
    <row r="25" spans="1:11">
      <c r="A25" s="23" t="s">
        <v>31</v>
      </c>
      <c r="B25" s="26">
        <v>8.3000000000000007</v>
      </c>
      <c r="C25" s="45" t="s">
        <v>35</v>
      </c>
      <c r="D25" s="20"/>
      <c r="E25" s="87"/>
      <c r="F25" s="90"/>
      <c r="G25" s="75" t="str">
        <f t="shared" si="0"/>
        <v/>
      </c>
    </row>
    <row r="26" spans="1:11">
      <c r="A26" s="23" t="s">
        <v>32</v>
      </c>
      <c r="B26" s="26"/>
      <c r="C26" s="248" t="s">
        <v>113</v>
      </c>
      <c r="D26" s="56" t="s">
        <v>10</v>
      </c>
      <c r="E26" s="87">
        <v>1</v>
      </c>
      <c r="F26" s="172">
        <f>0.0033*F5</f>
        <v>0</v>
      </c>
      <c r="G26" s="75">
        <f t="shared" si="0"/>
        <v>0</v>
      </c>
    </row>
    <row r="27" spans="1:11">
      <c r="A27" s="23" t="s">
        <v>33</v>
      </c>
      <c r="B27" s="27"/>
      <c r="C27" s="46" t="s">
        <v>37</v>
      </c>
      <c r="D27" s="20" t="s">
        <v>10</v>
      </c>
      <c r="E27" s="87">
        <v>1</v>
      </c>
      <c r="F27" s="90">
        <f>0.0045*F5</f>
        <v>0</v>
      </c>
      <c r="G27" s="75">
        <f t="shared" si="0"/>
        <v>0</v>
      </c>
    </row>
    <row r="28" spans="1:11">
      <c r="A28" s="23" t="s">
        <v>34</v>
      </c>
      <c r="B28" s="26"/>
      <c r="C28" s="46" t="s">
        <v>190</v>
      </c>
      <c r="D28" s="20" t="s">
        <v>10</v>
      </c>
      <c r="E28" s="87">
        <v>1</v>
      </c>
      <c r="F28" s="90">
        <f>0.0032*F5</f>
        <v>0</v>
      </c>
      <c r="G28" s="75">
        <f t="shared" si="0"/>
        <v>0</v>
      </c>
    </row>
    <row r="29" spans="1:11">
      <c r="A29" s="23" t="s">
        <v>36</v>
      </c>
      <c r="B29" s="27"/>
      <c r="C29" s="46" t="s">
        <v>39</v>
      </c>
      <c r="D29" s="20"/>
      <c r="E29" s="87"/>
      <c r="F29" s="90"/>
      <c r="G29" s="75" t="str">
        <f t="shared" si="0"/>
        <v/>
      </c>
    </row>
    <row r="30" spans="1:11">
      <c r="A30" s="36"/>
      <c r="B30" s="24"/>
      <c r="D30" s="26"/>
      <c r="E30" s="78"/>
      <c r="F30" s="90"/>
      <c r="G30" s="75" t="str">
        <f t="shared" si="0"/>
        <v/>
      </c>
    </row>
    <row r="31" spans="1:11" s="140" customFormat="1" ht="27.6">
      <c r="A31" s="117" t="s">
        <v>38</v>
      </c>
      <c r="B31" s="73" t="s">
        <v>134</v>
      </c>
      <c r="C31" s="139" t="s">
        <v>141</v>
      </c>
      <c r="D31" s="56" t="s">
        <v>10</v>
      </c>
      <c r="E31" s="87">
        <v>1</v>
      </c>
      <c r="F31" s="75">
        <f>0.008*F5</f>
        <v>0</v>
      </c>
      <c r="G31" s="75">
        <f t="shared" si="0"/>
        <v>0</v>
      </c>
    </row>
    <row r="32" spans="1:11">
      <c r="A32" s="36"/>
      <c r="B32" s="24"/>
      <c r="D32" s="26"/>
      <c r="E32" s="78"/>
      <c r="F32" s="90"/>
      <c r="G32" s="75" t="str">
        <f t="shared" si="0"/>
        <v/>
      </c>
    </row>
    <row r="33" spans="1:7">
      <c r="A33" s="5">
        <v>1.2</v>
      </c>
      <c r="B33" s="33">
        <v>8.4</v>
      </c>
      <c r="C33" s="44" t="s">
        <v>42</v>
      </c>
      <c r="D33" s="20"/>
      <c r="E33" s="87"/>
      <c r="F33" s="90"/>
      <c r="G33" s="75" t="str">
        <f t="shared" si="0"/>
        <v/>
      </c>
    </row>
    <row r="34" spans="1:7">
      <c r="A34" s="36"/>
      <c r="B34" s="24"/>
      <c r="D34" s="26"/>
      <c r="E34" s="78"/>
      <c r="F34" s="90"/>
      <c r="G34" s="75" t="str">
        <f t="shared" si="0"/>
        <v/>
      </c>
    </row>
    <row r="35" spans="1:7">
      <c r="A35" s="23" t="s">
        <v>43</v>
      </c>
      <c r="B35" s="27" t="s">
        <v>142</v>
      </c>
      <c r="C35" s="45" t="s">
        <v>9</v>
      </c>
      <c r="D35" s="20" t="s">
        <v>10</v>
      </c>
      <c r="E35" s="87">
        <v>1</v>
      </c>
      <c r="F35" s="90">
        <f>F8*0.5</f>
        <v>0</v>
      </c>
      <c r="G35" s="75">
        <f t="shared" si="0"/>
        <v>0</v>
      </c>
    </row>
    <row r="36" spans="1:7">
      <c r="A36" s="36"/>
      <c r="B36" s="24"/>
      <c r="D36" s="26"/>
      <c r="E36" s="78"/>
      <c r="F36" s="90"/>
      <c r="G36" s="75" t="str">
        <f t="shared" si="0"/>
        <v/>
      </c>
    </row>
    <row r="37" spans="1:7" ht="27.6">
      <c r="A37" s="6" t="s">
        <v>44</v>
      </c>
      <c r="B37" s="27" t="s">
        <v>143</v>
      </c>
      <c r="C37" s="45" t="s">
        <v>100</v>
      </c>
      <c r="D37" s="20"/>
      <c r="E37" s="87"/>
      <c r="F37" s="90"/>
      <c r="G37" s="75" t="str">
        <f t="shared" si="0"/>
        <v/>
      </c>
    </row>
    <row r="38" spans="1:7">
      <c r="A38" s="6" t="s">
        <v>45</v>
      </c>
      <c r="B38" s="16" t="s">
        <v>144</v>
      </c>
      <c r="C38" s="47" t="s">
        <v>13</v>
      </c>
      <c r="D38" s="20"/>
      <c r="E38" s="87"/>
      <c r="F38" s="90"/>
      <c r="G38" s="75" t="str">
        <f t="shared" si="0"/>
        <v/>
      </c>
    </row>
    <row r="39" spans="1:7">
      <c r="A39" s="6" t="s">
        <v>46</v>
      </c>
      <c r="B39" s="24"/>
      <c r="C39" s="46" t="s">
        <v>135</v>
      </c>
      <c r="D39" s="20" t="s">
        <v>10</v>
      </c>
      <c r="E39" s="87">
        <v>0</v>
      </c>
      <c r="F39" s="90"/>
      <c r="G39" s="75">
        <f t="shared" si="0"/>
        <v>0</v>
      </c>
    </row>
    <row r="40" spans="1:7">
      <c r="A40" s="6" t="s">
        <v>47</v>
      </c>
      <c r="B40" s="24"/>
      <c r="C40" s="46" t="s">
        <v>136</v>
      </c>
      <c r="D40" s="20" t="s">
        <v>10</v>
      </c>
      <c r="E40" s="87">
        <v>0</v>
      </c>
      <c r="F40" s="90">
        <f>0.00183*F5</f>
        <v>0</v>
      </c>
      <c r="G40" s="75">
        <f t="shared" si="0"/>
        <v>0</v>
      </c>
    </row>
    <row r="41" spans="1:7">
      <c r="A41" s="36"/>
      <c r="B41" s="24"/>
      <c r="D41" s="26"/>
      <c r="E41" s="78"/>
      <c r="F41" s="90"/>
      <c r="G41" s="75" t="str">
        <f t="shared" si="0"/>
        <v/>
      </c>
    </row>
    <row r="42" spans="1:7">
      <c r="A42" s="23" t="s">
        <v>48</v>
      </c>
      <c r="B42" s="26" t="s">
        <v>146</v>
      </c>
      <c r="C42" s="45" t="s">
        <v>19</v>
      </c>
      <c r="D42" s="20"/>
      <c r="E42" s="87"/>
      <c r="F42" s="90"/>
      <c r="G42" s="75" t="str">
        <f t="shared" si="0"/>
        <v/>
      </c>
    </row>
    <row r="43" spans="1:7">
      <c r="A43" s="23" t="s">
        <v>49</v>
      </c>
      <c r="B43" s="26"/>
      <c r="C43" s="46" t="s">
        <v>20</v>
      </c>
      <c r="D43" s="20" t="s">
        <v>10</v>
      </c>
      <c r="E43" s="87">
        <v>1</v>
      </c>
      <c r="F43" s="90">
        <f>0.137882076603649%*F5*12</f>
        <v>0</v>
      </c>
      <c r="G43" s="75">
        <f t="shared" si="0"/>
        <v>0</v>
      </c>
    </row>
    <row r="44" spans="1:7">
      <c r="A44" s="23" t="s">
        <v>50</v>
      </c>
      <c r="B44" s="26"/>
      <c r="C44" s="46" t="s">
        <v>22</v>
      </c>
      <c r="D44" s="20" t="s">
        <v>10</v>
      </c>
      <c r="E44" s="87">
        <v>1</v>
      </c>
      <c r="F44" s="90">
        <f>0.00237882076603649*F5</f>
        <v>0</v>
      </c>
      <c r="G44" s="75">
        <f t="shared" si="0"/>
        <v>0</v>
      </c>
    </row>
    <row r="45" spans="1:7">
      <c r="A45" s="23" t="s">
        <v>51</v>
      </c>
      <c r="B45" s="26"/>
      <c r="C45" s="46" t="s">
        <v>26</v>
      </c>
      <c r="D45" s="20" t="s">
        <v>10</v>
      </c>
      <c r="E45" s="87">
        <v>1</v>
      </c>
      <c r="F45" s="90">
        <f>0.00137882076603649*F5*12</f>
        <v>0</v>
      </c>
      <c r="G45" s="75">
        <f t="shared" si="0"/>
        <v>0</v>
      </c>
    </row>
    <row r="46" spans="1:7">
      <c r="A46" s="23" t="s">
        <v>52</v>
      </c>
      <c r="B46" s="26"/>
      <c r="C46" s="46" t="s">
        <v>28</v>
      </c>
      <c r="D46" s="20" t="s">
        <v>10</v>
      </c>
      <c r="E46" s="87">
        <v>1</v>
      </c>
      <c r="F46" s="90">
        <f>0.0014275627907076*F5</f>
        <v>0</v>
      </c>
      <c r="G46" s="75">
        <f t="shared" si="0"/>
        <v>0</v>
      </c>
    </row>
    <row r="47" spans="1:7">
      <c r="A47" s="23" t="s">
        <v>53</v>
      </c>
      <c r="B47" s="26"/>
      <c r="C47" s="46" t="s">
        <v>30</v>
      </c>
      <c r="D47" s="20" t="s">
        <v>10</v>
      </c>
      <c r="E47" s="87">
        <v>1</v>
      </c>
      <c r="F47" s="90">
        <f>0.00178866588081524*F5</f>
        <v>0</v>
      </c>
      <c r="G47" s="75">
        <f t="shared" si="0"/>
        <v>0</v>
      </c>
    </row>
    <row r="48" spans="1:7">
      <c r="A48" s="23" t="s">
        <v>54</v>
      </c>
      <c r="B48" s="26"/>
      <c r="C48" s="46" t="s">
        <v>139</v>
      </c>
      <c r="D48" s="20" t="s">
        <v>10</v>
      </c>
      <c r="E48" s="87">
        <v>1</v>
      </c>
      <c r="F48" s="90">
        <f>0.00212708384266946*F5*12</f>
        <v>0</v>
      </c>
      <c r="G48" s="75">
        <f t="shared" si="0"/>
        <v>0</v>
      </c>
    </row>
    <row r="49" spans="1:7">
      <c r="A49" s="23" t="s">
        <v>55</v>
      </c>
      <c r="B49" s="26"/>
      <c r="C49" s="46" t="s">
        <v>145</v>
      </c>
      <c r="D49" s="20" t="s">
        <v>10</v>
      </c>
      <c r="E49" s="87">
        <v>1</v>
      </c>
      <c r="F49" s="90">
        <f>0.00162644008921857*F5*8*4</f>
        <v>0</v>
      </c>
      <c r="G49" s="75">
        <f t="shared" si="0"/>
        <v>0</v>
      </c>
    </row>
    <row r="50" spans="1:7">
      <c r="A50" s="23" t="s">
        <v>56</v>
      </c>
      <c r="B50" s="26"/>
      <c r="C50" s="46" t="s">
        <v>437</v>
      </c>
      <c r="D50" s="20" t="s">
        <v>10</v>
      </c>
      <c r="E50" s="87">
        <v>1</v>
      </c>
      <c r="F50" s="90">
        <f>0.00697677892618765*F5*6</f>
        <v>0</v>
      </c>
      <c r="G50" s="75">
        <f t="shared" si="0"/>
        <v>0</v>
      </c>
    </row>
    <row r="51" spans="1:7">
      <c r="A51" s="36"/>
      <c r="B51" s="24"/>
      <c r="D51" s="26"/>
      <c r="E51" s="78"/>
      <c r="F51" s="90"/>
      <c r="G51" s="75" t="str">
        <f t="shared" si="0"/>
        <v/>
      </c>
    </row>
    <row r="52" spans="1:7">
      <c r="A52" s="23" t="s">
        <v>57</v>
      </c>
      <c r="B52" s="27" t="s">
        <v>147</v>
      </c>
      <c r="C52" s="45" t="s">
        <v>64</v>
      </c>
      <c r="D52" s="20" t="s">
        <v>10</v>
      </c>
      <c r="E52" s="87">
        <v>1</v>
      </c>
      <c r="F52" s="90">
        <f>0.035*F5</f>
        <v>0</v>
      </c>
      <c r="G52" s="75">
        <f t="shared" si="0"/>
        <v>0</v>
      </c>
    </row>
    <row r="53" spans="1:7">
      <c r="A53" s="23"/>
      <c r="B53" s="26"/>
      <c r="C53" s="46"/>
      <c r="D53" s="20"/>
      <c r="E53" s="87"/>
      <c r="F53" s="90"/>
      <c r="G53" s="75" t="str">
        <f t="shared" si="0"/>
        <v/>
      </c>
    </row>
    <row r="54" spans="1:7">
      <c r="A54" s="311" t="s">
        <v>40</v>
      </c>
      <c r="B54" s="312"/>
      <c r="C54" s="313"/>
      <c r="D54" s="1"/>
      <c r="E54" s="85"/>
      <c r="F54" s="89"/>
      <c r="G54" s="75" t="str">
        <f t="shared" si="0"/>
        <v/>
      </c>
    </row>
    <row r="55" spans="1:7">
      <c r="A55" s="311" t="s">
        <v>41</v>
      </c>
      <c r="B55" s="312"/>
      <c r="C55" s="313"/>
      <c r="D55" s="1"/>
      <c r="E55" s="92"/>
      <c r="F55" s="91"/>
      <c r="G55" s="93"/>
    </row>
    <row r="56" spans="1:7">
      <c r="A56" s="2"/>
      <c r="B56" s="3"/>
      <c r="C56" s="31"/>
      <c r="D56" s="16"/>
      <c r="E56" s="86"/>
      <c r="F56" s="90"/>
      <c r="G56" s="75" t="str">
        <f t="shared" ref="G56" si="1">IF(E56="","",E56*F56)</f>
        <v/>
      </c>
    </row>
    <row r="57" spans="1:7" ht="27.6">
      <c r="A57" s="26" t="s">
        <v>58</v>
      </c>
      <c r="B57" s="27" t="s">
        <v>148</v>
      </c>
      <c r="C57" s="25" t="s">
        <v>66</v>
      </c>
      <c r="D57" s="56" t="s">
        <v>10</v>
      </c>
      <c r="E57" s="87">
        <v>1</v>
      </c>
      <c r="F57" s="75"/>
      <c r="G57" s="75"/>
    </row>
    <row r="58" spans="1:7">
      <c r="A58" s="26" t="s">
        <v>59</v>
      </c>
      <c r="B58" s="27" t="s">
        <v>149</v>
      </c>
      <c r="C58" s="25" t="s">
        <v>67</v>
      </c>
      <c r="D58" s="20"/>
      <c r="E58" s="87"/>
      <c r="F58" s="75"/>
      <c r="G58" s="75"/>
    </row>
    <row r="59" spans="1:7" ht="27.6">
      <c r="A59" s="26" t="s">
        <v>60</v>
      </c>
      <c r="B59" s="24"/>
      <c r="C59" s="46" t="s">
        <v>113</v>
      </c>
      <c r="D59" s="20" t="s">
        <v>10</v>
      </c>
      <c r="E59" s="87">
        <v>1</v>
      </c>
      <c r="F59" s="75"/>
      <c r="G59" s="75"/>
    </row>
    <row r="60" spans="1:7">
      <c r="A60" s="26" t="s">
        <v>61</v>
      </c>
      <c r="B60" s="26"/>
      <c r="C60" s="46" t="s">
        <v>37</v>
      </c>
      <c r="D60" s="20" t="s">
        <v>10</v>
      </c>
      <c r="E60" s="87">
        <v>1</v>
      </c>
      <c r="F60" s="75"/>
      <c r="G60" s="75"/>
    </row>
    <row r="61" spans="1:7">
      <c r="A61" s="26" t="s">
        <v>62</v>
      </c>
      <c r="B61" s="26"/>
      <c r="C61" s="46" t="s">
        <v>190</v>
      </c>
      <c r="D61" s="20" t="s">
        <v>10</v>
      </c>
      <c r="E61" s="87">
        <v>1</v>
      </c>
      <c r="F61" s="75"/>
      <c r="G61" s="75"/>
    </row>
    <row r="62" spans="1:7">
      <c r="A62" s="26" t="s">
        <v>63</v>
      </c>
      <c r="B62" s="7"/>
      <c r="C62" s="28" t="s">
        <v>150</v>
      </c>
      <c r="D62" s="26"/>
      <c r="E62" s="87"/>
      <c r="F62" s="75"/>
      <c r="G62" s="75"/>
    </row>
    <row r="63" spans="1:7">
      <c r="A63" s="26" t="s">
        <v>65</v>
      </c>
      <c r="B63" s="26"/>
      <c r="C63" s="28" t="s">
        <v>116</v>
      </c>
      <c r="D63" s="26"/>
      <c r="E63" s="87"/>
      <c r="F63" s="75"/>
      <c r="G63" s="75"/>
    </row>
    <row r="64" spans="1:7">
      <c r="A64" s="16"/>
      <c r="B64" s="27"/>
      <c r="C64" s="28"/>
      <c r="D64" s="20"/>
      <c r="E64" s="87"/>
      <c r="F64" s="75"/>
      <c r="G64" s="75"/>
    </row>
    <row r="65" spans="1:7">
      <c r="A65" s="32">
        <v>1.3</v>
      </c>
      <c r="B65" s="18">
        <v>8.5</v>
      </c>
      <c r="C65" s="19" t="s">
        <v>108</v>
      </c>
      <c r="D65" s="35"/>
      <c r="E65" s="87"/>
      <c r="F65" s="75"/>
      <c r="G65" s="75"/>
    </row>
    <row r="66" spans="1:7" ht="41.4">
      <c r="A66" s="26" t="s">
        <v>68</v>
      </c>
      <c r="B66" s="24"/>
      <c r="C66" s="30" t="s">
        <v>438</v>
      </c>
      <c r="D66" s="73" t="s">
        <v>69</v>
      </c>
      <c r="E66" s="87">
        <v>1</v>
      </c>
      <c r="F66" s="75">
        <v>80000</v>
      </c>
      <c r="G66" s="75">
        <f>E66*F66</f>
        <v>80000</v>
      </c>
    </row>
    <row r="67" spans="1:7">
      <c r="A67" s="26" t="s">
        <v>466</v>
      </c>
      <c r="B67" s="24"/>
      <c r="C67" s="7" t="s">
        <v>72</v>
      </c>
      <c r="D67" s="20" t="s">
        <v>69</v>
      </c>
      <c r="E67" s="87">
        <v>1</v>
      </c>
      <c r="F67" s="75">
        <v>174825.00000000003</v>
      </c>
      <c r="G67" s="75">
        <f t="shared" ref="G67:G69" si="2">E67*F67</f>
        <v>174825.00000000003</v>
      </c>
    </row>
    <row r="68" spans="1:7" s="22" customFormat="1">
      <c r="A68" s="26" t="s">
        <v>71</v>
      </c>
      <c r="B68" s="24"/>
      <c r="C68" s="7" t="s">
        <v>426</v>
      </c>
      <c r="D68" s="20" t="s">
        <v>69</v>
      </c>
      <c r="E68" s="87">
        <v>1</v>
      </c>
      <c r="F68" s="75">
        <v>100000</v>
      </c>
      <c r="G68" s="75">
        <f t="shared" si="2"/>
        <v>100000</v>
      </c>
    </row>
    <row r="69" spans="1:7" s="22" customFormat="1">
      <c r="A69" s="26" t="s">
        <v>467</v>
      </c>
      <c r="B69" s="24"/>
      <c r="C69" s="37" t="s">
        <v>188</v>
      </c>
      <c r="D69" s="73" t="s">
        <v>69</v>
      </c>
      <c r="E69" s="87">
        <v>1</v>
      </c>
      <c r="F69" s="75">
        <v>50000</v>
      </c>
      <c r="G69" s="75">
        <f t="shared" si="2"/>
        <v>50000</v>
      </c>
    </row>
    <row r="70" spans="1:7" s="22" customFormat="1">
      <c r="A70" s="26" t="s">
        <v>126</v>
      </c>
      <c r="B70" s="24"/>
      <c r="C70" s="281" t="s">
        <v>468</v>
      </c>
      <c r="D70" s="20" t="s">
        <v>70</v>
      </c>
      <c r="E70" s="132"/>
      <c r="F70" s="75">
        <f>SUM(G66:G69)</f>
        <v>404825</v>
      </c>
      <c r="G70" s="75"/>
    </row>
    <row r="71" spans="1:7" s="22" customFormat="1">
      <c r="A71" s="26"/>
      <c r="B71" s="24"/>
      <c r="C71" s="37"/>
      <c r="D71" s="35"/>
      <c r="E71" s="87"/>
      <c r="F71" s="75"/>
      <c r="G71" s="75"/>
    </row>
    <row r="72" spans="1:7" s="22" customFormat="1">
      <c r="A72" s="32">
        <v>1.4</v>
      </c>
      <c r="B72" s="32">
        <v>8.6999999999999993</v>
      </c>
      <c r="C72" s="19" t="s">
        <v>73</v>
      </c>
      <c r="D72" s="20"/>
      <c r="E72" s="87"/>
      <c r="F72" s="75"/>
      <c r="G72" s="75"/>
    </row>
    <row r="73" spans="1:7" s="22" customFormat="1">
      <c r="A73" s="26" t="s">
        <v>74</v>
      </c>
      <c r="B73" s="26"/>
      <c r="C73" s="25" t="s">
        <v>75</v>
      </c>
      <c r="D73" s="20"/>
      <c r="E73" s="87"/>
      <c r="F73" s="75"/>
      <c r="G73" s="75"/>
    </row>
    <row r="74" spans="1:7">
      <c r="A74" s="26" t="s">
        <v>76</v>
      </c>
      <c r="B74" s="26"/>
      <c r="C74" s="28" t="s">
        <v>77</v>
      </c>
      <c r="D74" s="20" t="s">
        <v>78</v>
      </c>
      <c r="E74" s="87">
        <v>40</v>
      </c>
      <c r="F74" s="75"/>
      <c r="G74" s="75"/>
    </row>
    <row r="75" spans="1:7" s="22" customFormat="1">
      <c r="A75" s="26" t="s">
        <v>79</v>
      </c>
      <c r="B75" s="26"/>
      <c r="C75" s="28" t="s">
        <v>80</v>
      </c>
      <c r="D75" s="20" t="s">
        <v>78</v>
      </c>
      <c r="E75" s="87">
        <f>E74</f>
        <v>40</v>
      </c>
      <c r="F75" s="75"/>
      <c r="G75" s="75"/>
    </row>
    <row r="76" spans="1:7" s="8" customFormat="1">
      <c r="A76" s="26" t="s">
        <v>81</v>
      </c>
      <c r="B76" s="26"/>
      <c r="C76" s="28" t="s">
        <v>82</v>
      </c>
      <c r="D76" s="20" t="s">
        <v>78</v>
      </c>
      <c r="E76" s="87">
        <f>E74</f>
        <v>40</v>
      </c>
      <c r="F76" s="75"/>
      <c r="G76" s="75"/>
    </row>
    <row r="77" spans="1:7">
      <c r="A77" s="26" t="s">
        <v>83</v>
      </c>
      <c r="B77" s="26"/>
      <c r="C77" s="28" t="s">
        <v>84</v>
      </c>
      <c r="D77" s="20" t="s">
        <v>78</v>
      </c>
      <c r="E77" s="87">
        <f>E74</f>
        <v>40</v>
      </c>
      <c r="F77" s="75"/>
      <c r="G77" s="75"/>
    </row>
    <row r="78" spans="1:7">
      <c r="A78" s="26" t="s">
        <v>85</v>
      </c>
      <c r="B78" s="26"/>
      <c r="C78" s="28" t="s">
        <v>86</v>
      </c>
      <c r="D78" s="20" t="s">
        <v>78</v>
      </c>
      <c r="E78" s="87">
        <v>16</v>
      </c>
      <c r="F78" s="75"/>
      <c r="G78" s="75"/>
    </row>
    <row r="79" spans="1:7">
      <c r="A79" s="26" t="s">
        <v>87</v>
      </c>
      <c r="B79" s="26"/>
      <c r="C79" s="30" t="s">
        <v>88</v>
      </c>
      <c r="D79" s="20"/>
      <c r="E79" s="87"/>
      <c r="F79" s="75"/>
      <c r="G79" s="75"/>
    </row>
    <row r="80" spans="1:7">
      <c r="A80" s="26" t="s">
        <v>89</v>
      </c>
      <c r="B80" s="26"/>
      <c r="C80" s="28" t="s">
        <v>90</v>
      </c>
      <c r="D80" s="20" t="s">
        <v>78</v>
      </c>
      <c r="E80" s="87">
        <v>40</v>
      </c>
      <c r="F80" s="75"/>
      <c r="G80" s="75"/>
    </row>
    <row r="81" spans="1:7">
      <c r="A81" s="26" t="s">
        <v>91</v>
      </c>
      <c r="B81" s="26"/>
      <c r="C81" s="28" t="s">
        <v>92</v>
      </c>
      <c r="D81" s="20"/>
      <c r="E81" s="87"/>
      <c r="F81" s="75"/>
      <c r="G81" s="75"/>
    </row>
    <row r="82" spans="1:7">
      <c r="A82" s="26" t="s">
        <v>93</v>
      </c>
      <c r="B82" s="26"/>
      <c r="C82" s="28" t="s">
        <v>95</v>
      </c>
      <c r="D82" s="20" t="s">
        <v>78</v>
      </c>
      <c r="E82" s="87">
        <v>16</v>
      </c>
      <c r="F82" s="75"/>
      <c r="G82" s="75"/>
    </row>
    <row r="83" spans="1:7">
      <c r="A83" s="26" t="s">
        <v>94</v>
      </c>
      <c r="B83" s="26"/>
      <c r="C83" s="28" t="s">
        <v>110</v>
      </c>
      <c r="D83" s="20" t="s">
        <v>78</v>
      </c>
      <c r="E83" s="87">
        <v>16</v>
      </c>
      <c r="F83" s="75"/>
      <c r="G83" s="75"/>
    </row>
    <row r="84" spans="1:7">
      <c r="A84" s="26" t="s">
        <v>151</v>
      </c>
      <c r="B84" s="26"/>
      <c r="C84" s="28" t="s">
        <v>111</v>
      </c>
      <c r="D84" s="20" t="s">
        <v>78</v>
      </c>
      <c r="E84" s="87">
        <v>16</v>
      </c>
      <c r="F84" s="75"/>
      <c r="G84" s="75"/>
    </row>
    <row r="85" spans="1:7">
      <c r="A85" s="26" t="s">
        <v>152</v>
      </c>
      <c r="B85" s="26"/>
      <c r="C85" s="28" t="s">
        <v>103</v>
      </c>
      <c r="D85" s="20" t="s">
        <v>78</v>
      </c>
      <c r="E85" s="87">
        <v>40</v>
      </c>
      <c r="F85" s="75"/>
      <c r="G85" s="75"/>
    </row>
    <row r="86" spans="1:7" ht="27.6">
      <c r="A86" s="26" t="s">
        <v>96</v>
      </c>
      <c r="B86" s="26"/>
      <c r="C86" s="28" t="s">
        <v>427</v>
      </c>
      <c r="D86" s="20" t="s">
        <v>78</v>
      </c>
      <c r="E86" s="87">
        <v>40</v>
      </c>
      <c r="F86" s="75"/>
      <c r="G86" s="75"/>
    </row>
    <row r="87" spans="1:7">
      <c r="A87" s="26" t="s">
        <v>153</v>
      </c>
      <c r="B87" s="26"/>
      <c r="C87" s="30" t="s">
        <v>98</v>
      </c>
      <c r="D87" s="20"/>
      <c r="E87" s="87"/>
      <c r="F87" s="75"/>
      <c r="G87" s="75"/>
    </row>
    <row r="88" spans="1:7">
      <c r="A88" s="26" t="s">
        <v>154</v>
      </c>
      <c r="B88" s="26"/>
      <c r="C88" s="28" t="s">
        <v>99</v>
      </c>
      <c r="D88" s="20" t="s">
        <v>69</v>
      </c>
      <c r="E88" s="87">
        <v>1</v>
      </c>
      <c r="F88" s="75">
        <v>50000</v>
      </c>
      <c r="G88" s="75">
        <f t="shared" ref="G88" si="3">IF(E88="","",E88*F88)</f>
        <v>50000</v>
      </c>
    </row>
    <row r="89" spans="1:7">
      <c r="A89" s="26" t="s">
        <v>97</v>
      </c>
      <c r="B89" s="26"/>
      <c r="C89" s="137" t="s">
        <v>469</v>
      </c>
      <c r="D89" s="56" t="s">
        <v>70</v>
      </c>
      <c r="E89" s="138"/>
      <c r="F89" s="75">
        <f>G88</f>
        <v>50000</v>
      </c>
      <c r="G89" s="75"/>
    </row>
    <row r="90" spans="1:7" s="22" customFormat="1">
      <c r="A90" s="26"/>
      <c r="B90" s="24"/>
      <c r="C90" s="37"/>
      <c r="D90" s="35"/>
      <c r="E90" s="87"/>
      <c r="F90" s="75"/>
      <c r="G90" s="75"/>
    </row>
    <row r="91" spans="1:7" ht="27.6">
      <c r="A91" s="96">
        <v>1.5</v>
      </c>
      <c r="B91" s="102">
        <v>8.6</v>
      </c>
      <c r="C91" s="98" t="s">
        <v>115</v>
      </c>
      <c r="D91" s="20"/>
      <c r="E91" s="87"/>
      <c r="F91" s="75"/>
      <c r="G91" s="75"/>
    </row>
    <row r="92" spans="1:7" ht="124.2">
      <c r="A92" s="96"/>
      <c r="B92" s="97"/>
      <c r="C92" s="80" t="s">
        <v>435</v>
      </c>
      <c r="D92" s="20"/>
      <c r="E92" s="87"/>
      <c r="F92" s="75"/>
      <c r="G92" s="75"/>
    </row>
    <row r="93" spans="1:7">
      <c r="A93" s="96"/>
      <c r="B93" s="97"/>
      <c r="C93" s="133"/>
      <c r="D93" s="56"/>
      <c r="E93" s="87"/>
      <c r="F93" s="75"/>
      <c r="G93" s="75"/>
    </row>
    <row r="94" spans="1:7">
      <c r="A94" s="23"/>
      <c r="B94" s="32"/>
      <c r="C94" s="45"/>
      <c r="D94" s="56"/>
      <c r="E94" s="87"/>
      <c r="F94" s="75"/>
      <c r="G94" s="75"/>
    </row>
    <row r="95" spans="1:7" s="8" customFormat="1">
      <c r="A95" s="23"/>
      <c r="B95" s="27"/>
      <c r="C95" s="144"/>
      <c r="D95" s="56"/>
      <c r="E95" s="87"/>
      <c r="F95" s="75"/>
      <c r="G95" s="75"/>
    </row>
    <row r="96" spans="1:7">
      <c r="A96" s="311" t="s">
        <v>40</v>
      </c>
      <c r="B96" s="312"/>
      <c r="C96" s="313"/>
      <c r="D96" s="1"/>
      <c r="E96" s="88"/>
      <c r="F96" s="94"/>
      <c r="G96" s="95"/>
    </row>
    <row r="97" spans="1:7">
      <c r="A97" s="311" t="s">
        <v>41</v>
      </c>
      <c r="B97" s="312"/>
      <c r="C97" s="313"/>
      <c r="D97" s="1"/>
      <c r="E97" s="92"/>
      <c r="F97" s="94"/>
      <c r="G97" s="95"/>
    </row>
    <row r="98" spans="1:7">
      <c r="A98" s="52"/>
      <c r="B98" s="31"/>
      <c r="C98" s="53"/>
      <c r="D98" s="16"/>
      <c r="E98" s="86"/>
      <c r="F98" s="75"/>
      <c r="G98" s="75"/>
    </row>
    <row r="99" spans="1:7">
      <c r="A99" s="96" t="s">
        <v>128</v>
      </c>
      <c r="B99" s="97"/>
      <c r="C99" s="133" t="s">
        <v>155</v>
      </c>
      <c r="D99" s="134"/>
      <c r="E99" s="135"/>
      <c r="F99" s="136"/>
      <c r="G99" s="75"/>
    </row>
    <row r="100" spans="1:7">
      <c r="A100" s="23" t="s">
        <v>157</v>
      </c>
      <c r="B100" s="32"/>
      <c r="C100" s="45" t="s">
        <v>434</v>
      </c>
      <c r="D100" s="56" t="s">
        <v>10</v>
      </c>
      <c r="E100" s="87">
        <v>1</v>
      </c>
      <c r="F100" s="75"/>
      <c r="G100" s="75"/>
    </row>
    <row r="101" spans="1:7">
      <c r="A101" s="23" t="s">
        <v>159</v>
      </c>
      <c r="B101" s="27"/>
      <c r="C101" s="45" t="s">
        <v>107</v>
      </c>
      <c r="D101" s="56" t="s">
        <v>105</v>
      </c>
      <c r="E101" s="87">
        <v>1</v>
      </c>
      <c r="F101" s="75"/>
      <c r="G101" s="75"/>
    </row>
    <row r="102" spans="1:7" s="8" customFormat="1">
      <c r="A102" s="23"/>
      <c r="B102" s="27"/>
      <c r="C102" s="81"/>
      <c r="D102" s="56"/>
      <c r="E102" s="87"/>
      <c r="F102" s="75"/>
      <c r="G102" s="75"/>
    </row>
    <row r="103" spans="1:7">
      <c r="A103" s="96" t="s">
        <v>129</v>
      </c>
      <c r="B103" s="97"/>
      <c r="C103" s="133" t="s">
        <v>156</v>
      </c>
      <c r="D103" s="134"/>
      <c r="E103" s="135"/>
      <c r="F103" s="136"/>
      <c r="G103" s="75"/>
    </row>
    <row r="104" spans="1:7">
      <c r="A104" s="23" t="s">
        <v>158</v>
      </c>
      <c r="B104" s="32"/>
      <c r="C104" s="45" t="s">
        <v>104</v>
      </c>
      <c r="D104" s="56" t="s">
        <v>10</v>
      </c>
      <c r="E104" s="87">
        <v>1</v>
      </c>
      <c r="F104" s="75"/>
      <c r="G104" s="75"/>
    </row>
    <row r="105" spans="1:7">
      <c r="A105" s="23" t="s">
        <v>160</v>
      </c>
      <c r="B105" s="27"/>
      <c r="C105" s="45" t="s">
        <v>107</v>
      </c>
      <c r="D105" s="56" t="s">
        <v>105</v>
      </c>
      <c r="E105" s="87">
        <v>1</v>
      </c>
      <c r="F105" s="75"/>
      <c r="G105" s="75"/>
    </row>
    <row r="106" spans="1:7">
      <c r="A106" s="23"/>
      <c r="B106" s="27"/>
      <c r="C106" s="81"/>
      <c r="D106" s="56"/>
      <c r="E106" s="87"/>
      <c r="F106" s="75"/>
      <c r="G106" s="75"/>
    </row>
    <row r="107" spans="1:7">
      <c r="A107" s="96" t="s">
        <v>130</v>
      </c>
      <c r="B107" s="97"/>
      <c r="C107" s="133" t="s">
        <v>124</v>
      </c>
      <c r="D107" s="134"/>
      <c r="E107" s="135"/>
      <c r="F107" s="136"/>
      <c r="G107" s="75"/>
    </row>
    <row r="108" spans="1:7">
      <c r="A108" s="23" t="s">
        <v>161</v>
      </c>
      <c r="B108" s="32"/>
      <c r="C108" s="45" t="s">
        <v>104</v>
      </c>
      <c r="D108" s="56" t="s">
        <v>10</v>
      </c>
      <c r="E108" s="87">
        <v>1</v>
      </c>
      <c r="F108" s="75"/>
      <c r="G108" s="75"/>
    </row>
    <row r="109" spans="1:7">
      <c r="A109" s="23" t="s">
        <v>162</v>
      </c>
      <c r="B109" s="27"/>
      <c r="C109" s="45" t="s">
        <v>107</v>
      </c>
      <c r="D109" s="56" t="s">
        <v>105</v>
      </c>
      <c r="E109" s="87">
        <v>1</v>
      </c>
      <c r="F109" s="75"/>
      <c r="G109" s="75"/>
    </row>
    <row r="110" spans="1:7">
      <c r="A110" s="23"/>
      <c r="B110" s="27"/>
      <c r="C110" s="80"/>
      <c r="D110" s="56"/>
      <c r="E110" s="87"/>
      <c r="F110" s="75"/>
      <c r="G110" s="75"/>
    </row>
    <row r="111" spans="1:7">
      <c r="A111" s="96">
        <v>1.6</v>
      </c>
      <c r="B111" s="102" t="s">
        <v>149</v>
      </c>
      <c r="C111" s="98" t="s">
        <v>112</v>
      </c>
      <c r="D111" s="56"/>
      <c r="E111" s="87"/>
      <c r="F111" s="75"/>
      <c r="G111" s="75"/>
    </row>
    <row r="112" spans="1:7" ht="27.6">
      <c r="A112" s="23" t="s">
        <v>106</v>
      </c>
      <c r="B112" s="214"/>
      <c r="C112" s="37" t="s">
        <v>191</v>
      </c>
      <c r="D112" s="56" t="s">
        <v>189</v>
      </c>
      <c r="E112" s="87">
        <v>4</v>
      </c>
      <c r="F112" s="75"/>
      <c r="G112" s="75"/>
    </row>
    <row r="113" spans="1:7">
      <c r="A113" s="23"/>
      <c r="B113" s="27"/>
      <c r="C113" s="37"/>
      <c r="D113" s="56"/>
      <c r="E113" s="87"/>
      <c r="F113" s="75"/>
      <c r="G113" s="75"/>
    </row>
    <row r="114" spans="1:7">
      <c r="A114" s="32"/>
      <c r="B114" s="32"/>
      <c r="C114" s="141"/>
      <c r="D114" s="34"/>
      <c r="E114" s="142"/>
      <c r="F114" s="75"/>
      <c r="G114" s="75"/>
    </row>
    <row r="115" spans="1:7">
      <c r="A115" s="26"/>
      <c r="B115" s="24"/>
      <c r="C115" s="143"/>
      <c r="D115" s="20"/>
      <c r="E115" s="101"/>
      <c r="F115" s="75"/>
      <c r="G115" s="75"/>
    </row>
    <row r="116" spans="1:7">
      <c r="A116" s="26"/>
      <c r="B116" s="24"/>
      <c r="C116" s="30"/>
      <c r="D116" s="56"/>
      <c r="E116" s="87"/>
      <c r="F116" s="75"/>
      <c r="G116" s="75"/>
    </row>
    <row r="117" spans="1:7">
      <c r="A117" s="26"/>
      <c r="B117" s="24"/>
      <c r="C117" s="30"/>
      <c r="D117" s="56"/>
      <c r="E117" s="87"/>
      <c r="F117" s="75"/>
      <c r="G117" s="75"/>
    </row>
    <row r="118" spans="1:7">
      <c r="A118" s="23"/>
      <c r="B118" s="27"/>
      <c r="C118" s="37"/>
      <c r="D118" s="20"/>
      <c r="E118" s="87"/>
      <c r="F118" s="75"/>
      <c r="G118" s="75"/>
    </row>
    <row r="119" spans="1:7">
      <c r="A119" s="23"/>
      <c r="B119" s="27"/>
      <c r="C119" s="37"/>
      <c r="D119" s="20"/>
      <c r="E119" s="87"/>
      <c r="F119" s="75"/>
      <c r="G119" s="75"/>
    </row>
    <row r="120" spans="1:7">
      <c r="A120" s="23"/>
      <c r="B120" s="27"/>
      <c r="C120" s="37"/>
      <c r="D120" s="20"/>
      <c r="E120" s="87"/>
      <c r="F120" s="75"/>
      <c r="G120" s="75"/>
    </row>
    <row r="121" spans="1:7">
      <c r="A121" s="311" t="s">
        <v>122</v>
      </c>
      <c r="B121" s="312"/>
      <c r="C121" s="313"/>
      <c r="D121" s="1"/>
      <c r="E121" s="74"/>
      <c r="F121" s="94"/>
      <c r="G121" s="244"/>
    </row>
    <row r="122" spans="1:7">
      <c r="G122" s="245"/>
    </row>
    <row r="123" spans="1:7">
      <c r="G123" s="204"/>
    </row>
  </sheetData>
  <mergeCells count="6">
    <mergeCell ref="A121:C121"/>
    <mergeCell ref="A1:G1"/>
    <mergeCell ref="A54:C54"/>
    <mergeCell ref="A55:C55"/>
    <mergeCell ref="A96:C96"/>
    <mergeCell ref="A97:C97"/>
  </mergeCells>
  <phoneticPr fontId="20" type="noConversion"/>
  <pageMargins left="0.7" right="0.7" top="1.1499999999999999" bottom="0.75" header="0.3" footer="0.3"/>
  <pageSetup paperSize="9" scale="80" firstPageNumber="4" fitToWidth="0" fitToHeight="0" orientation="portrait" useFirstPageNumber="1" r:id="rId1"/>
  <headerFooter>
    <oddHeader>&amp;L&amp;G&amp;C&amp;"Arial,Bold"&amp;10Contract JW13504
Bushkoppies Wastewater Treatment Works
Balancing Tank Reinstatement
Volume 1 - Tender and Contract
Pricing Data&amp;R&amp;"Arial,Bold"&amp;10&amp;G</oddHeader>
    <oddFooter>&amp;CPD&amp;P&amp;RPricing Data</oddFooter>
    <evenHeader>&amp;L&amp;G</evenHeader>
    <evenFooter xml:space="preserve">&amp;RH121423-CM001-00-102-0001, Rev A
Page ii
</evenFooter>
  </headerFooter>
  <rowBreaks count="2" manualBreakCount="2">
    <brk id="54" max="6" man="1"/>
    <brk id="96"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83D5-E857-4A18-BD67-323FDF699C36}">
  <dimension ref="A1:G105"/>
  <sheetViews>
    <sheetView showGridLines="0" view="pageLayout" zoomScaleNormal="100" workbookViewId="0">
      <selection activeCell="C100" sqref="C100"/>
    </sheetView>
  </sheetViews>
  <sheetFormatPr defaultColWidth="9.109375" defaultRowHeight="13.8"/>
  <cols>
    <col min="1" max="1" width="6" style="118" bestFit="1" customWidth="1"/>
    <col min="2" max="2" width="9.109375" style="118" customWidth="1"/>
    <col min="3" max="3" width="45.5546875" style="118" customWidth="1"/>
    <col min="4" max="4" width="9.109375" style="118"/>
    <col min="5" max="5" width="9.44140625" style="118" customWidth="1"/>
    <col min="6" max="6" width="13.6640625" style="118" customWidth="1"/>
    <col min="7" max="7" width="15.109375" style="118" customWidth="1"/>
    <col min="8" max="16384" width="9.109375" style="118"/>
  </cols>
  <sheetData>
    <row r="1" spans="1:7" ht="18" customHeight="1">
      <c r="A1" s="317" t="s">
        <v>206</v>
      </c>
      <c r="B1" s="318"/>
      <c r="C1" s="318"/>
      <c r="D1" s="318"/>
      <c r="E1" s="318"/>
      <c r="F1" s="318"/>
      <c r="G1" s="318"/>
    </row>
    <row r="2" spans="1:7" ht="27.6">
      <c r="A2" s="58" t="s">
        <v>0</v>
      </c>
      <c r="B2" s="58" t="s">
        <v>1</v>
      </c>
      <c r="C2" s="58" t="s">
        <v>2</v>
      </c>
      <c r="D2" s="58" t="s">
        <v>3</v>
      </c>
      <c r="E2" s="119" t="s">
        <v>4</v>
      </c>
      <c r="F2" s="58" t="s">
        <v>5</v>
      </c>
      <c r="G2" s="58" t="s">
        <v>6</v>
      </c>
    </row>
    <row r="3" spans="1:7" ht="10.95" customHeight="1">
      <c r="A3" s="59"/>
      <c r="B3" s="59"/>
      <c r="C3" s="59"/>
      <c r="D3" s="59"/>
      <c r="E3" s="120"/>
      <c r="F3" s="59"/>
      <c r="G3" s="59"/>
    </row>
    <row r="4" spans="1:7" ht="15.6" customHeight="1">
      <c r="A4" s="59">
        <v>2</v>
      </c>
      <c r="B4" s="71"/>
      <c r="C4" s="62" t="str">
        <f>A1</f>
        <v>SCHEDULE 2: MECHANICAL</v>
      </c>
      <c r="D4" s="69"/>
      <c r="E4" s="69"/>
      <c r="F4" s="126"/>
      <c r="G4" s="126"/>
    </row>
    <row r="5" spans="1:7" ht="15.6" customHeight="1">
      <c r="A5" s="59"/>
      <c r="B5" s="251"/>
      <c r="C5" s="252" t="s">
        <v>318</v>
      </c>
      <c r="D5" s="104"/>
      <c r="E5" s="104"/>
      <c r="F5" s="127"/>
      <c r="G5" s="126"/>
    </row>
    <row r="6" spans="1:7" ht="34.950000000000003" customHeight="1">
      <c r="A6" s="71">
        <v>2.1</v>
      </c>
      <c r="B6" s="64"/>
      <c r="C6" s="65" t="s">
        <v>127</v>
      </c>
      <c r="D6" s="104"/>
      <c r="E6" s="104"/>
      <c r="F6" s="127"/>
      <c r="G6" s="75"/>
    </row>
    <row r="7" spans="1:7" ht="42" customHeight="1">
      <c r="A7" s="72" t="s">
        <v>114</v>
      </c>
      <c r="B7" s="64"/>
      <c r="C7" s="146" t="s">
        <v>319</v>
      </c>
      <c r="D7" s="104" t="s">
        <v>101</v>
      </c>
      <c r="E7" s="103">
        <v>15</v>
      </c>
      <c r="F7" s="215"/>
      <c r="G7" s="75"/>
    </row>
    <row r="8" spans="1:7" ht="9" customHeight="1">
      <c r="A8" s="63"/>
      <c r="B8" s="64"/>
      <c r="C8" s="66"/>
      <c r="D8" s="104"/>
      <c r="E8" s="103"/>
      <c r="F8" s="77"/>
      <c r="G8" s="75"/>
    </row>
    <row r="9" spans="1:7">
      <c r="A9" s="124">
        <v>2.2000000000000002</v>
      </c>
      <c r="B9" s="64"/>
      <c r="C9" s="148" t="s">
        <v>320</v>
      </c>
      <c r="D9" s="104"/>
      <c r="E9" s="103"/>
      <c r="F9" s="77"/>
      <c r="G9" s="75"/>
    </row>
    <row r="10" spans="1:7" ht="16.5" customHeight="1">
      <c r="A10" s="63" t="s">
        <v>207</v>
      </c>
      <c r="B10" s="64" t="s">
        <v>445</v>
      </c>
      <c r="C10" s="146" t="s">
        <v>459</v>
      </c>
      <c r="D10" s="104" t="s">
        <v>105</v>
      </c>
      <c r="E10" s="103">
        <v>1</v>
      </c>
      <c r="F10" s="77"/>
      <c r="G10" s="75"/>
    </row>
    <row r="11" spans="1:7" ht="28.5" customHeight="1">
      <c r="A11" s="63" t="s">
        <v>208</v>
      </c>
      <c r="B11" s="64"/>
      <c r="C11" s="146" t="s">
        <v>218</v>
      </c>
      <c r="D11" s="104" t="s">
        <v>105</v>
      </c>
      <c r="E11" s="103">
        <v>1</v>
      </c>
      <c r="F11" s="77"/>
      <c r="G11" s="75"/>
    </row>
    <row r="12" spans="1:7" ht="27.6">
      <c r="A12" s="63" t="s">
        <v>209</v>
      </c>
      <c r="B12" s="64"/>
      <c r="C12" s="146" t="s">
        <v>219</v>
      </c>
      <c r="D12" s="104" t="s">
        <v>105</v>
      </c>
      <c r="E12" s="103">
        <v>1</v>
      </c>
      <c r="F12" s="77"/>
      <c r="G12" s="75"/>
    </row>
    <row r="13" spans="1:7">
      <c r="A13" s="63"/>
      <c r="B13" s="64" t="s">
        <v>198</v>
      </c>
      <c r="C13" s="148" t="s">
        <v>300</v>
      </c>
      <c r="D13" s="104"/>
      <c r="E13" s="103"/>
      <c r="F13" s="77"/>
      <c r="G13" s="75" t="str">
        <f t="shared" ref="G13:G64" si="0">IF(E13="","",E13*F13)</f>
        <v/>
      </c>
    </row>
    <row r="14" spans="1:7" ht="41.4">
      <c r="A14" s="124">
        <v>2.2000000000000002</v>
      </c>
      <c r="B14" s="131"/>
      <c r="C14" s="65" t="s">
        <v>163</v>
      </c>
      <c r="D14" s="73"/>
      <c r="E14" s="68"/>
      <c r="F14" s="77"/>
      <c r="G14" s="75" t="str">
        <f t="shared" si="0"/>
        <v/>
      </c>
    </row>
    <row r="15" spans="1:7" s="217" customFormat="1" ht="23.25" customHeight="1">
      <c r="A15" s="122" t="s">
        <v>207</v>
      </c>
      <c r="B15" s="125" t="s">
        <v>164</v>
      </c>
      <c r="C15" s="151" t="s">
        <v>197</v>
      </c>
      <c r="D15" s="73" t="s">
        <v>101</v>
      </c>
      <c r="E15" s="68">
        <v>0</v>
      </c>
      <c r="F15" s="75"/>
      <c r="G15" s="75" t="s">
        <v>239</v>
      </c>
    </row>
    <row r="16" spans="1:7" s="217" customFormat="1" ht="82.5" customHeight="1">
      <c r="A16" s="24" t="s">
        <v>208</v>
      </c>
      <c r="B16" s="121" t="s">
        <v>165</v>
      </c>
      <c r="C16" s="147" t="s">
        <v>424</v>
      </c>
      <c r="D16" s="26" t="s">
        <v>101</v>
      </c>
      <c r="E16" s="216">
        <f>E15</f>
        <v>0</v>
      </c>
      <c r="F16" s="90"/>
      <c r="G16" s="90" t="s">
        <v>239</v>
      </c>
    </row>
    <row r="17" spans="1:7" s="217" customFormat="1" ht="43.35" customHeight="1">
      <c r="A17" s="122" t="s">
        <v>209</v>
      </c>
      <c r="B17" s="121"/>
      <c r="C17" s="147" t="s">
        <v>192</v>
      </c>
      <c r="D17" s="26" t="s">
        <v>101</v>
      </c>
      <c r="E17" s="216">
        <f>E16</f>
        <v>0</v>
      </c>
      <c r="F17" s="90"/>
      <c r="G17" s="90" t="s">
        <v>239</v>
      </c>
    </row>
    <row r="18" spans="1:7" s="217" customFormat="1" ht="27" customHeight="1">
      <c r="A18" s="122" t="s">
        <v>210</v>
      </c>
      <c r="B18" s="121"/>
      <c r="C18" s="147" t="s">
        <v>228</v>
      </c>
      <c r="D18" s="26" t="s">
        <v>101</v>
      </c>
      <c r="E18" s="216">
        <f>E16</f>
        <v>0</v>
      </c>
      <c r="F18" s="90"/>
      <c r="G18" s="90" t="s">
        <v>239</v>
      </c>
    </row>
    <row r="19" spans="1:7" s="152" customFormat="1" ht="19.2" customHeight="1">
      <c r="A19" s="122" t="s">
        <v>211</v>
      </c>
      <c r="B19" s="125"/>
      <c r="C19" s="151" t="s">
        <v>193</v>
      </c>
      <c r="D19" s="73" t="s">
        <v>101</v>
      </c>
      <c r="E19" s="68">
        <f>E15</f>
        <v>0</v>
      </c>
      <c r="F19" s="90"/>
      <c r="G19" s="90" t="s">
        <v>239</v>
      </c>
    </row>
    <row r="20" spans="1:7" s="217" customFormat="1" ht="29.25" customHeight="1">
      <c r="A20" s="122" t="s">
        <v>212</v>
      </c>
      <c r="B20" s="121"/>
      <c r="C20" s="147" t="s">
        <v>194</v>
      </c>
      <c r="D20" s="26" t="s">
        <v>101</v>
      </c>
      <c r="E20" s="216">
        <f>E15</f>
        <v>0</v>
      </c>
      <c r="F20" s="90"/>
      <c r="G20" s="90" t="s">
        <v>239</v>
      </c>
    </row>
    <row r="21" spans="1:7" s="217" customFormat="1" ht="42.75" customHeight="1">
      <c r="A21" s="122" t="s">
        <v>213</v>
      </c>
      <c r="B21" s="121"/>
      <c r="C21" s="147" t="s">
        <v>195</v>
      </c>
      <c r="D21" s="26" t="s">
        <v>101</v>
      </c>
      <c r="E21" s="216">
        <f>$E$15</f>
        <v>0</v>
      </c>
      <c r="F21" s="90"/>
      <c r="G21" s="90" t="s">
        <v>239</v>
      </c>
    </row>
    <row r="22" spans="1:7" s="217" customFormat="1" ht="30" customHeight="1">
      <c r="A22" s="122" t="s">
        <v>214</v>
      </c>
      <c r="B22" s="121"/>
      <c r="C22" s="147" t="s">
        <v>196</v>
      </c>
      <c r="D22" s="26" t="s">
        <v>101</v>
      </c>
      <c r="E22" s="216">
        <f>$E$15*2</f>
        <v>0</v>
      </c>
      <c r="F22" s="90"/>
      <c r="G22" s="90" t="s">
        <v>239</v>
      </c>
    </row>
    <row r="23" spans="1:7" s="217" customFormat="1" ht="14.4" customHeight="1">
      <c r="A23" s="122"/>
      <c r="B23" s="121"/>
      <c r="C23" s="250" t="s">
        <v>317</v>
      </c>
      <c r="D23" s="26"/>
      <c r="E23" s="216"/>
      <c r="F23" s="218"/>
      <c r="G23" s="90"/>
    </row>
    <row r="24" spans="1:7" ht="27.6">
      <c r="A24" s="124">
        <v>2.2999999999999998</v>
      </c>
      <c r="B24" s="153"/>
      <c r="C24" s="154" t="s">
        <v>316</v>
      </c>
      <c r="D24" s="155"/>
      <c r="E24" s="155"/>
      <c r="F24" s="155"/>
      <c r="G24" s="75"/>
    </row>
    <row r="25" spans="1:7" ht="13.2" customHeight="1">
      <c r="A25" s="122"/>
      <c r="B25" s="131"/>
      <c r="C25" s="219"/>
      <c r="D25" s="73"/>
      <c r="E25" s="103"/>
      <c r="F25" s="215"/>
      <c r="G25" s="75"/>
    </row>
    <row r="26" spans="1:7" ht="138">
      <c r="A26" s="73" t="s">
        <v>216</v>
      </c>
      <c r="B26" s="125"/>
      <c r="C26" s="280" t="s">
        <v>460</v>
      </c>
      <c r="D26" s="69"/>
      <c r="E26" s="99"/>
      <c r="F26" s="215"/>
      <c r="G26" s="75"/>
    </row>
    <row r="27" spans="1:7" ht="12.6" customHeight="1">
      <c r="A27" s="73"/>
      <c r="B27" s="125"/>
      <c r="C27" s="249"/>
      <c r="D27" s="69"/>
      <c r="E27" s="99"/>
      <c r="F27" s="215"/>
      <c r="G27" s="75"/>
    </row>
    <row r="28" spans="1:7" ht="18" customHeight="1">
      <c r="A28" s="73" t="s">
        <v>321</v>
      </c>
      <c r="B28" s="125"/>
      <c r="C28" s="249" t="s">
        <v>301</v>
      </c>
      <c r="D28" s="69" t="s">
        <v>101</v>
      </c>
      <c r="E28" s="99">
        <v>15</v>
      </c>
      <c r="F28" s="218"/>
      <c r="G28" s="75"/>
    </row>
    <row r="29" spans="1:7" ht="18" customHeight="1">
      <c r="A29" s="73" t="s">
        <v>322</v>
      </c>
      <c r="B29" s="125"/>
      <c r="C29" s="249" t="s">
        <v>302</v>
      </c>
      <c r="D29" s="69" t="s">
        <v>101</v>
      </c>
      <c r="E29" s="99">
        <v>15</v>
      </c>
      <c r="F29" s="218"/>
      <c r="G29" s="75"/>
    </row>
    <row r="30" spans="1:7" ht="18" customHeight="1">
      <c r="A30" s="73" t="s">
        <v>323</v>
      </c>
      <c r="B30" s="125"/>
      <c r="C30" s="249" t="s">
        <v>303</v>
      </c>
      <c r="D30" s="69" t="s">
        <v>101</v>
      </c>
      <c r="E30" s="99">
        <v>15</v>
      </c>
      <c r="F30" s="218"/>
      <c r="G30" s="75"/>
    </row>
    <row r="31" spans="1:7">
      <c r="A31" s="319" t="s">
        <v>40</v>
      </c>
      <c r="B31" s="320"/>
      <c r="C31" s="321"/>
      <c r="D31" s="128"/>
      <c r="E31" s="129"/>
      <c r="F31" s="130"/>
      <c r="G31" s="95"/>
    </row>
    <row r="32" spans="1:7">
      <c r="A32" s="319" t="s">
        <v>41</v>
      </c>
      <c r="B32" s="320"/>
      <c r="C32" s="321"/>
      <c r="D32" s="128"/>
      <c r="E32" s="129"/>
      <c r="F32" s="130"/>
      <c r="G32" s="95"/>
    </row>
    <row r="33" spans="1:7" ht="18" customHeight="1">
      <c r="A33" s="73" t="s">
        <v>324</v>
      </c>
      <c r="B33" s="125"/>
      <c r="C33" s="249" t="s">
        <v>304</v>
      </c>
      <c r="D33" s="69" t="s">
        <v>101</v>
      </c>
      <c r="E33" s="99">
        <v>15</v>
      </c>
      <c r="F33" s="218"/>
      <c r="G33" s="75"/>
    </row>
    <row r="34" spans="1:7" ht="18" customHeight="1">
      <c r="A34" s="73" t="s">
        <v>325</v>
      </c>
      <c r="B34" s="125"/>
      <c r="C34" s="249" t="s">
        <v>310</v>
      </c>
      <c r="D34" s="69" t="s">
        <v>101</v>
      </c>
      <c r="E34" s="99">
        <v>15</v>
      </c>
      <c r="F34" s="218"/>
      <c r="G34" s="75"/>
    </row>
    <row r="35" spans="1:7" ht="18" customHeight="1">
      <c r="A35" s="73" t="s">
        <v>326</v>
      </c>
      <c r="B35" s="125"/>
      <c r="C35" s="249" t="s">
        <v>305</v>
      </c>
      <c r="D35" s="69" t="s">
        <v>101</v>
      </c>
      <c r="E35" s="99">
        <v>15</v>
      </c>
      <c r="F35" s="218"/>
      <c r="G35" s="75"/>
    </row>
    <row r="36" spans="1:7" ht="18" customHeight="1">
      <c r="A36" s="73" t="s">
        <v>327</v>
      </c>
      <c r="B36" s="125"/>
      <c r="C36" s="249" t="s">
        <v>306</v>
      </c>
      <c r="D36" s="69" t="s">
        <v>101</v>
      </c>
      <c r="E36" s="99">
        <v>15</v>
      </c>
      <c r="F36" s="218"/>
      <c r="G36" s="75"/>
    </row>
    <row r="37" spans="1:7" ht="18" customHeight="1">
      <c r="A37" s="73" t="s">
        <v>328</v>
      </c>
      <c r="B37" s="125"/>
      <c r="C37" s="249" t="s">
        <v>307</v>
      </c>
      <c r="D37" s="69" t="s">
        <v>101</v>
      </c>
      <c r="E37" s="99">
        <v>15</v>
      </c>
      <c r="F37" s="218"/>
      <c r="G37" s="75"/>
    </row>
    <row r="38" spans="1:7" ht="18" customHeight="1">
      <c r="A38" s="73" t="s">
        <v>329</v>
      </c>
      <c r="B38" s="125"/>
      <c r="C38" s="249" t="s">
        <v>308</v>
      </c>
      <c r="D38" s="69" t="s">
        <v>101</v>
      </c>
      <c r="E38" s="99">
        <v>15</v>
      </c>
      <c r="F38" s="218"/>
      <c r="G38" s="75"/>
    </row>
    <row r="39" spans="1:7" ht="18" customHeight="1">
      <c r="A39" s="73" t="s">
        <v>330</v>
      </c>
      <c r="B39" s="125"/>
      <c r="C39" s="249" t="s">
        <v>309</v>
      </c>
      <c r="D39" s="69" t="s">
        <v>101</v>
      </c>
      <c r="E39" s="99">
        <v>15</v>
      </c>
      <c r="F39" s="218"/>
      <c r="G39" s="75"/>
    </row>
    <row r="40" spans="1:7" ht="18" customHeight="1">
      <c r="A40" s="73" t="s">
        <v>331</v>
      </c>
      <c r="B40" s="125"/>
      <c r="C40" s="249" t="s">
        <v>311</v>
      </c>
      <c r="D40" s="69" t="s">
        <v>101</v>
      </c>
      <c r="E40" s="99">
        <v>15</v>
      </c>
      <c r="F40" s="218"/>
      <c r="G40" s="75"/>
    </row>
    <row r="41" spans="1:7" ht="18" customHeight="1">
      <c r="A41" s="73" t="s">
        <v>332</v>
      </c>
      <c r="B41" s="125"/>
      <c r="C41" s="249" t="s">
        <v>312</v>
      </c>
      <c r="D41" s="69" t="s">
        <v>101</v>
      </c>
      <c r="E41" s="99">
        <v>15</v>
      </c>
      <c r="F41" s="218"/>
      <c r="G41" s="75"/>
    </row>
    <row r="42" spans="1:7" ht="18" customHeight="1">
      <c r="A42" s="73" t="s">
        <v>333</v>
      </c>
      <c r="B42" s="125"/>
      <c r="C42" s="249" t="s">
        <v>313</v>
      </c>
      <c r="D42" s="69" t="s">
        <v>101</v>
      </c>
      <c r="E42" s="99">
        <v>15</v>
      </c>
      <c r="F42" s="218"/>
      <c r="G42" s="75"/>
    </row>
    <row r="43" spans="1:7" ht="18" customHeight="1">
      <c r="A43" s="73" t="s">
        <v>334</v>
      </c>
      <c r="B43" s="125"/>
      <c r="C43" s="249" t="s">
        <v>314</v>
      </c>
      <c r="D43" s="69" t="s">
        <v>101</v>
      </c>
      <c r="E43" s="99">
        <v>15</v>
      </c>
      <c r="F43" s="218"/>
      <c r="G43" s="75"/>
    </row>
    <row r="44" spans="1:7" ht="18" customHeight="1">
      <c r="A44" s="73" t="s">
        <v>335</v>
      </c>
      <c r="B44" s="125"/>
      <c r="C44" s="249" t="s">
        <v>315</v>
      </c>
      <c r="D44" s="69" t="s">
        <v>101</v>
      </c>
      <c r="E44" s="99">
        <v>15</v>
      </c>
      <c r="F44" s="218"/>
      <c r="G44" s="75"/>
    </row>
    <row r="45" spans="1:7" ht="40.200000000000003" customHeight="1">
      <c r="A45" s="73" t="s">
        <v>337</v>
      </c>
      <c r="B45" s="125"/>
      <c r="C45" s="220" t="s">
        <v>202</v>
      </c>
      <c r="D45" s="69" t="s">
        <v>101</v>
      </c>
      <c r="E45" s="99">
        <v>15</v>
      </c>
      <c r="F45" s="215"/>
      <c r="G45" s="75"/>
    </row>
    <row r="46" spans="1:7" ht="18" customHeight="1">
      <c r="A46" s="73" t="s">
        <v>338</v>
      </c>
      <c r="B46" s="125"/>
      <c r="C46" s="249" t="s">
        <v>336</v>
      </c>
      <c r="D46" s="69" t="s">
        <v>101</v>
      </c>
      <c r="E46" s="99">
        <v>15</v>
      </c>
      <c r="F46" s="215"/>
      <c r="G46" s="75"/>
    </row>
    <row r="47" spans="1:7" ht="29.4" customHeight="1">
      <c r="A47" s="73" t="s">
        <v>340</v>
      </c>
      <c r="B47" s="125"/>
      <c r="C47" s="220" t="s">
        <v>339</v>
      </c>
      <c r="D47" s="69" t="s">
        <v>101</v>
      </c>
      <c r="E47" s="99">
        <v>15</v>
      </c>
      <c r="F47" s="215"/>
      <c r="G47" s="75"/>
    </row>
    <row r="48" spans="1:7" ht="27.6">
      <c r="A48" s="122" t="s">
        <v>217</v>
      </c>
      <c r="B48" s="125"/>
      <c r="C48" s="268" t="s">
        <v>422</v>
      </c>
      <c r="D48" s="73"/>
      <c r="E48" s="99"/>
      <c r="F48" s="77"/>
      <c r="G48" s="75"/>
    </row>
    <row r="49" spans="1:7" s="266" customFormat="1">
      <c r="A49" s="267" t="s">
        <v>414</v>
      </c>
      <c r="B49" s="262"/>
      <c r="C49" s="263" t="s">
        <v>201</v>
      </c>
      <c r="D49" s="69" t="s">
        <v>101</v>
      </c>
      <c r="E49" s="103">
        <v>15</v>
      </c>
      <c r="F49" s="264"/>
      <c r="G49" s="265"/>
    </row>
    <row r="50" spans="1:7" ht="138" customHeight="1">
      <c r="A50" s="267" t="s">
        <v>415</v>
      </c>
      <c r="B50" s="121"/>
      <c r="C50" s="231" t="s">
        <v>429</v>
      </c>
      <c r="D50" s="145" t="s">
        <v>101</v>
      </c>
      <c r="E50" s="221">
        <v>15</v>
      </c>
      <c r="F50" s="218"/>
      <c r="G50" s="90"/>
    </row>
    <row r="51" spans="1:7" ht="16.5" customHeight="1">
      <c r="A51" s="267" t="s">
        <v>416</v>
      </c>
      <c r="B51" s="125"/>
      <c r="C51" s="222" t="s">
        <v>430</v>
      </c>
      <c r="D51" s="69" t="s">
        <v>101</v>
      </c>
      <c r="E51" s="99">
        <v>15</v>
      </c>
      <c r="F51" s="215"/>
      <c r="G51" s="75"/>
    </row>
    <row r="52" spans="1:7" ht="14.4" customHeight="1">
      <c r="A52" s="267"/>
      <c r="B52" s="125"/>
      <c r="C52" s="222"/>
      <c r="D52" s="69"/>
      <c r="E52" s="99"/>
      <c r="F52" s="215"/>
      <c r="G52" s="75"/>
    </row>
    <row r="53" spans="1:7" ht="30" customHeight="1">
      <c r="A53" s="267" t="s">
        <v>417</v>
      </c>
      <c r="B53" s="125"/>
      <c r="C53" s="222" t="s">
        <v>203</v>
      </c>
      <c r="D53" s="69" t="s">
        <v>101</v>
      </c>
      <c r="E53" s="99">
        <v>15</v>
      </c>
      <c r="F53" s="215"/>
      <c r="G53" s="75"/>
    </row>
    <row r="54" spans="1:7" ht="29.25" customHeight="1">
      <c r="A54" s="267" t="s">
        <v>418</v>
      </c>
      <c r="B54" s="122"/>
      <c r="C54" s="150" t="s">
        <v>199</v>
      </c>
      <c r="D54" s="26" t="s">
        <v>200</v>
      </c>
      <c r="E54" s="232">
        <f>20*E50</f>
        <v>300</v>
      </c>
      <c r="F54" s="218"/>
      <c r="G54" s="90"/>
    </row>
    <row r="55" spans="1:7" ht="18.600000000000001" customHeight="1">
      <c r="A55" s="24"/>
      <c r="B55" s="125"/>
      <c r="C55" s="149"/>
      <c r="D55" s="26"/>
      <c r="E55" s="255"/>
      <c r="F55" s="218"/>
      <c r="G55" s="90"/>
    </row>
    <row r="56" spans="1:7" ht="21.6" customHeight="1">
      <c r="A56" s="21" t="s">
        <v>220</v>
      </c>
      <c r="B56" s="125"/>
      <c r="C56" s="268" t="s">
        <v>221</v>
      </c>
      <c r="D56" s="73"/>
      <c r="E56" s="123"/>
      <c r="F56" s="215"/>
      <c r="G56" s="75"/>
    </row>
    <row r="57" spans="1:7">
      <c r="A57" s="24" t="s">
        <v>222</v>
      </c>
      <c r="B57" s="131"/>
      <c r="C57" s="230" t="s">
        <v>215</v>
      </c>
      <c r="D57" s="69" t="s">
        <v>101</v>
      </c>
      <c r="E57" s="103">
        <v>15</v>
      </c>
      <c r="F57" s="215"/>
      <c r="G57" s="75"/>
    </row>
    <row r="58" spans="1:7" ht="42.6" customHeight="1">
      <c r="A58" s="24" t="s">
        <v>421</v>
      </c>
      <c r="B58" s="125"/>
      <c r="C58" s="149" t="s">
        <v>286</v>
      </c>
      <c r="D58" s="73" t="s">
        <v>101</v>
      </c>
      <c r="E58" s="123">
        <v>15</v>
      </c>
      <c r="F58" s="215"/>
      <c r="G58" s="75"/>
    </row>
    <row r="59" spans="1:7" ht="25.95" customHeight="1">
      <c r="A59" s="21" t="s">
        <v>359</v>
      </c>
      <c r="B59" s="125"/>
      <c r="C59" s="268" t="s">
        <v>423</v>
      </c>
      <c r="D59" s="73"/>
      <c r="E59" s="123"/>
      <c r="F59" s="215"/>
      <c r="G59" s="75"/>
    </row>
    <row r="60" spans="1:7" ht="20.399999999999999" customHeight="1">
      <c r="A60" s="73" t="s">
        <v>419</v>
      </c>
      <c r="B60" s="131"/>
      <c r="C60" s="230" t="s">
        <v>229</v>
      </c>
      <c r="D60" s="69" t="s">
        <v>101</v>
      </c>
      <c r="E60" s="103">
        <v>4</v>
      </c>
      <c r="F60" s="215"/>
      <c r="G60" s="75"/>
    </row>
    <row r="61" spans="1:7" ht="112.95" customHeight="1">
      <c r="A61" s="73" t="s">
        <v>420</v>
      </c>
      <c r="B61" s="125"/>
      <c r="C61" s="256" t="s">
        <v>431</v>
      </c>
      <c r="D61" s="73" t="s">
        <v>101</v>
      </c>
      <c r="E61" s="123">
        <v>4</v>
      </c>
      <c r="F61" s="215"/>
      <c r="G61" s="75"/>
    </row>
    <row r="62" spans="1:7">
      <c r="A62" s="319" t="s">
        <v>40</v>
      </c>
      <c r="B62" s="320"/>
      <c r="C62" s="321"/>
      <c r="D62" s="128"/>
      <c r="E62" s="129"/>
      <c r="F62" s="130"/>
      <c r="G62" s="95"/>
    </row>
    <row r="63" spans="1:7">
      <c r="A63" s="319" t="s">
        <v>41</v>
      </c>
      <c r="B63" s="320"/>
      <c r="C63" s="321"/>
      <c r="D63" s="128"/>
      <c r="E63" s="129"/>
      <c r="F63" s="130"/>
      <c r="G63" s="95">
        <f>G62</f>
        <v>0</v>
      </c>
    </row>
    <row r="64" spans="1:7">
      <c r="A64" s="24"/>
      <c r="B64" s="125"/>
      <c r="C64" s="149"/>
      <c r="D64" s="73"/>
      <c r="E64" s="123"/>
      <c r="F64" s="215"/>
      <c r="G64" s="75" t="str">
        <f t="shared" si="0"/>
        <v/>
      </c>
    </row>
    <row r="65" spans="1:7" ht="153" customHeight="1">
      <c r="A65" s="124" t="s">
        <v>360</v>
      </c>
      <c r="B65" s="4" t="s">
        <v>448</v>
      </c>
      <c r="C65" s="256" t="s">
        <v>432</v>
      </c>
      <c r="D65" s="69"/>
      <c r="E65" s="99"/>
      <c r="F65" s="215"/>
      <c r="G65" s="75"/>
    </row>
    <row r="66" spans="1:7" ht="13.95" customHeight="1">
      <c r="A66" s="24"/>
      <c r="B66" s="125"/>
      <c r="C66" s="249"/>
      <c r="D66" s="69"/>
      <c r="E66" s="99"/>
      <c r="F66" s="215"/>
      <c r="G66" s="75"/>
    </row>
    <row r="67" spans="1:7" ht="16.95" customHeight="1">
      <c r="A67" s="73" t="s">
        <v>341</v>
      </c>
      <c r="B67" s="125"/>
      <c r="C67" s="249" t="s">
        <v>301</v>
      </c>
      <c r="D67" s="69" t="s">
        <v>101</v>
      </c>
      <c r="E67" s="99">
        <v>4</v>
      </c>
      <c r="F67" s="218"/>
      <c r="G67" s="75"/>
    </row>
    <row r="68" spans="1:7" ht="16.95" customHeight="1">
      <c r="A68" s="73" t="s">
        <v>342</v>
      </c>
      <c r="B68" s="125"/>
      <c r="C68" s="249" t="s">
        <v>302</v>
      </c>
      <c r="D68" s="69" t="s">
        <v>101</v>
      </c>
      <c r="E68" s="99">
        <v>4</v>
      </c>
      <c r="F68" s="218"/>
      <c r="G68" s="75"/>
    </row>
    <row r="69" spans="1:7" ht="16.95" customHeight="1">
      <c r="A69" s="73" t="s">
        <v>343</v>
      </c>
      <c r="B69" s="125"/>
      <c r="C69" s="249" t="s">
        <v>303</v>
      </c>
      <c r="D69" s="69" t="s">
        <v>101</v>
      </c>
      <c r="E69" s="99">
        <v>4</v>
      </c>
      <c r="F69" s="218"/>
      <c r="G69" s="75"/>
    </row>
    <row r="70" spans="1:7" ht="16.95" customHeight="1">
      <c r="A70" s="73" t="s">
        <v>344</v>
      </c>
      <c r="B70" s="125"/>
      <c r="C70" s="249" t="s">
        <v>304</v>
      </c>
      <c r="D70" s="69" t="s">
        <v>101</v>
      </c>
      <c r="E70" s="99">
        <v>4</v>
      </c>
      <c r="F70" s="218"/>
      <c r="G70" s="75"/>
    </row>
    <row r="71" spans="1:7" ht="16.95" customHeight="1">
      <c r="A71" s="73" t="s">
        <v>345</v>
      </c>
      <c r="B71" s="125"/>
      <c r="C71" s="249" t="s">
        <v>310</v>
      </c>
      <c r="D71" s="69" t="s">
        <v>101</v>
      </c>
      <c r="E71" s="99">
        <v>4</v>
      </c>
      <c r="F71" s="218"/>
      <c r="G71" s="75"/>
    </row>
    <row r="72" spans="1:7" ht="16.95" customHeight="1">
      <c r="A72" s="73" t="s">
        <v>346</v>
      </c>
      <c r="B72" s="125"/>
      <c r="C72" s="249" t="s">
        <v>305</v>
      </c>
      <c r="D72" s="69" t="s">
        <v>101</v>
      </c>
      <c r="E72" s="99">
        <v>4</v>
      </c>
      <c r="F72" s="218"/>
      <c r="G72" s="75"/>
    </row>
    <row r="73" spans="1:7" ht="16.95" customHeight="1">
      <c r="A73" s="73" t="s">
        <v>347</v>
      </c>
      <c r="B73" s="125"/>
      <c r="C73" s="249" t="s">
        <v>306</v>
      </c>
      <c r="D73" s="69" t="s">
        <v>101</v>
      </c>
      <c r="E73" s="99">
        <v>4</v>
      </c>
      <c r="F73" s="218"/>
      <c r="G73" s="75"/>
    </row>
    <row r="74" spans="1:7" ht="16.95" customHeight="1">
      <c r="A74" s="73" t="s">
        <v>348</v>
      </c>
      <c r="B74" s="125"/>
      <c r="C74" s="249" t="s">
        <v>307</v>
      </c>
      <c r="D74" s="69" t="s">
        <v>101</v>
      </c>
      <c r="E74" s="99">
        <v>4</v>
      </c>
      <c r="F74" s="218"/>
      <c r="G74" s="75"/>
    </row>
    <row r="75" spans="1:7" ht="16.95" customHeight="1">
      <c r="A75" s="73" t="s">
        <v>349</v>
      </c>
      <c r="B75" s="125"/>
      <c r="C75" s="249" t="s">
        <v>308</v>
      </c>
      <c r="D75" s="69" t="s">
        <v>101</v>
      </c>
      <c r="E75" s="99">
        <v>4</v>
      </c>
      <c r="F75" s="218"/>
      <c r="G75" s="75"/>
    </row>
    <row r="76" spans="1:7" ht="16.95" customHeight="1">
      <c r="A76" s="73" t="s">
        <v>350</v>
      </c>
      <c r="B76" s="125"/>
      <c r="C76" s="249" t="s">
        <v>309</v>
      </c>
      <c r="D76" s="69" t="s">
        <v>101</v>
      </c>
      <c r="E76" s="99">
        <v>4</v>
      </c>
      <c r="F76" s="218"/>
      <c r="G76" s="75"/>
    </row>
    <row r="77" spans="1:7" ht="16.95" customHeight="1">
      <c r="A77" s="73" t="s">
        <v>351</v>
      </c>
      <c r="B77" s="125"/>
      <c r="C77" s="249" t="s">
        <v>311</v>
      </c>
      <c r="D77" s="69" t="s">
        <v>101</v>
      </c>
      <c r="E77" s="99">
        <v>4</v>
      </c>
      <c r="F77" s="218"/>
      <c r="G77" s="75"/>
    </row>
    <row r="78" spans="1:7" ht="16.95" customHeight="1">
      <c r="A78" s="73" t="s">
        <v>352</v>
      </c>
      <c r="B78" s="125"/>
      <c r="C78" s="249" t="s">
        <v>312</v>
      </c>
      <c r="D78" s="69" t="s">
        <v>101</v>
      </c>
      <c r="E78" s="99">
        <v>4</v>
      </c>
      <c r="F78" s="218"/>
      <c r="G78" s="75"/>
    </row>
    <row r="79" spans="1:7" ht="16.95" customHeight="1">
      <c r="A79" s="73" t="s">
        <v>353</v>
      </c>
      <c r="B79" s="125"/>
      <c r="C79" s="249" t="s">
        <v>313</v>
      </c>
      <c r="D79" s="69" t="s">
        <v>101</v>
      </c>
      <c r="E79" s="99">
        <v>4</v>
      </c>
      <c r="F79" s="218"/>
      <c r="G79" s="75"/>
    </row>
    <row r="80" spans="1:7" ht="16.95" customHeight="1">
      <c r="A80" s="73" t="s">
        <v>354</v>
      </c>
      <c r="B80" s="125"/>
      <c r="C80" s="249" t="s">
        <v>314</v>
      </c>
      <c r="D80" s="69" t="s">
        <v>101</v>
      </c>
      <c r="E80" s="99">
        <v>4</v>
      </c>
      <c r="F80" s="218"/>
      <c r="G80" s="75"/>
    </row>
    <row r="81" spans="1:7" ht="19.2" customHeight="1">
      <c r="A81" s="73" t="s">
        <v>355</v>
      </c>
      <c r="B81" s="125"/>
      <c r="C81" s="249" t="s">
        <v>315</v>
      </c>
      <c r="D81" s="69" t="s">
        <v>101</v>
      </c>
      <c r="E81" s="99">
        <v>4</v>
      </c>
      <c r="F81" s="218"/>
      <c r="G81" s="75"/>
    </row>
    <row r="82" spans="1:7" ht="22.2" customHeight="1">
      <c r="A82" s="73" t="s">
        <v>356</v>
      </c>
      <c r="B82" s="125"/>
      <c r="C82" s="220" t="s">
        <v>202</v>
      </c>
      <c r="D82" s="69" t="s">
        <v>101</v>
      </c>
      <c r="E82" s="99">
        <v>4</v>
      </c>
      <c r="F82" s="215"/>
      <c r="G82" s="75"/>
    </row>
    <row r="83" spans="1:7" ht="19.2" customHeight="1">
      <c r="A83" s="73" t="s">
        <v>357</v>
      </c>
      <c r="B83" s="125"/>
      <c r="C83" s="249" t="s">
        <v>336</v>
      </c>
      <c r="D83" s="69" t="s">
        <v>101</v>
      </c>
      <c r="E83" s="99">
        <v>4</v>
      </c>
      <c r="F83" s="215"/>
      <c r="G83" s="75"/>
    </row>
    <row r="84" spans="1:7" ht="19.2" customHeight="1">
      <c r="A84" s="73" t="s">
        <v>358</v>
      </c>
      <c r="B84" s="125"/>
      <c r="C84" s="220" t="s">
        <v>339</v>
      </c>
      <c r="D84" s="69" t="s">
        <v>101</v>
      </c>
      <c r="E84" s="99">
        <v>4</v>
      </c>
      <c r="F84" s="215"/>
      <c r="G84" s="75"/>
    </row>
    <row r="85" spans="1:7">
      <c r="A85" s="102">
        <v>2.4</v>
      </c>
      <c r="B85" s="131" t="s">
        <v>204</v>
      </c>
      <c r="C85" s="223" t="s">
        <v>117</v>
      </c>
      <c r="D85" s="70"/>
      <c r="E85" s="70"/>
      <c r="F85" s="215"/>
      <c r="G85" s="75"/>
    </row>
    <row r="86" spans="1:7" ht="57.6" customHeight="1">
      <c r="A86" s="73"/>
      <c r="B86" s="131"/>
      <c r="C86" s="224" t="s">
        <v>205</v>
      </c>
      <c r="D86" s="73"/>
      <c r="E86" s="70"/>
      <c r="F86" s="76"/>
      <c r="G86" s="75"/>
    </row>
    <row r="87" spans="1:7">
      <c r="A87" s="73" t="s">
        <v>223</v>
      </c>
      <c r="B87" s="131"/>
      <c r="C87" s="149" t="s">
        <v>433</v>
      </c>
      <c r="D87" s="73" t="s">
        <v>101</v>
      </c>
      <c r="E87" s="68">
        <f>E15</f>
        <v>0</v>
      </c>
      <c r="F87" s="75"/>
      <c r="G87" s="75" t="s">
        <v>239</v>
      </c>
    </row>
    <row r="88" spans="1:7" ht="32.4" customHeight="1">
      <c r="A88" s="73" t="s">
        <v>224</v>
      </c>
      <c r="B88" s="131"/>
      <c r="C88" s="149" t="s">
        <v>225</v>
      </c>
      <c r="D88" s="73" t="s">
        <v>101</v>
      </c>
      <c r="E88" s="68">
        <v>15</v>
      </c>
      <c r="F88" s="215"/>
      <c r="G88" s="215"/>
    </row>
    <row r="89" spans="1:7">
      <c r="A89" s="73" t="s">
        <v>230</v>
      </c>
      <c r="B89" s="131"/>
      <c r="C89" s="149" t="s">
        <v>233</v>
      </c>
      <c r="D89" s="73" t="s">
        <v>101</v>
      </c>
      <c r="E89" s="68">
        <v>4</v>
      </c>
      <c r="F89" s="215"/>
      <c r="G89" s="215"/>
    </row>
    <row r="90" spans="1:7">
      <c r="A90" s="73"/>
      <c r="B90" s="124"/>
      <c r="C90" s="225"/>
      <c r="D90" s="73"/>
      <c r="E90" s="78"/>
      <c r="F90" s="226"/>
      <c r="G90" s="226"/>
    </row>
    <row r="91" spans="1:7">
      <c r="A91" s="102">
        <v>2.5</v>
      </c>
      <c r="B91" s="131" t="s">
        <v>204</v>
      </c>
      <c r="C91" s="223" t="s">
        <v>125</v>
      </c>
      <c r="D91" s="67"/>
      <c r="E91" s="227"/>
      <c r="F91" s="228"/>
      <c r="G91" s="228"/>
    </row>
    <row r="92" spans="1:7">
      <c r="A92" s="73" t="s">
        <v>226</v>
      </c>
      <c r="B92" s="155"/>
      <c r="C92" s="149" t="s">
        <v>433</v>
      </c>
      <c r="D92" s="67" t="s">
        <v>101</v>
      </c>
      <c r="E92" s="229">
        <f>E87</f>
        <v>0</v>
      </c>
      <c r="F92" s="75"/>
      <c r="G92" s="75" t="s">
        <v>239</v>
      </c>
    </row>
    <row r="93" spans="1:7" ht="27.6">
      <c r="A93" s="73" t="s">
        <v>227</v>
      </c>
      <c r="B93" s="67"/>
      <c r="C93" s="149" t="s">
        <v>225</v>
      </c>
      <c r="D93" s="67" t="s">
        <v>101</v>
      </c>
      <c r="E93" s="68">
        <f>E88</f>
        <v>15</v>
      </c>
      <c r="F93" s="215"/>
      <c r="G93" s="75"/>
    </row>
    <row r="94" spans="1:7">
      <c r="A94" s="73" t="s">
        <v>231</v>
      </c>
      <c r="B94" s="67"/>
      <c r="C94" s="149" t="s">
        <v>232</v>
      </c>
      <c r="D94" s="73" t="s">
        <v>101</v>
      </c>
      <c r="E94" s="68">
        <v>4</v>
      </c>
      <c r="F94" s="215"/>
      <c r="G94" s="75"/>
    </row>
    <row r="95" spans="1:7">
      <c r="A95" s="73"/>
      <c r="B95" s="67"/>
      <c r="C95" s="149"/>
      <c r="D95" s="73"/>
      <c r="E95" s="68"/>
      <c r="F95" s="215"/>
      <c r="G95" s="75"/>
    </row>
    <row r="96" spans="1:7">
      <c r="A96" s="102">
        <v>2.6</v>
      </c>
      <c r="B96" s="67"/>
      <c r="C96" s="237" t="s">
        <v>280</v>
      </c>
      <c r="D96" s="145"/>
      <c r="E96" s="166"/>
      <c r="F96" s="233"/>
      <c r="G96" s="172"/>
    </row>
    <row r="97" spans="1:7">
      <c r="A97" s="73" t="s">
        <v>285</v>
      </c>
      <c r="B97" s="67"/>
      <c r="C97" s="240" t="s">
        <v>291</v>
      </c>
      <c r="D97" s="145" t="s">
        <v>284</v>
      </c>
      <c r="E97" s="166">
        <v>1</v>
      </c>
      <c r="F97" s="233">
        <v>3600000</v>
      </c>
      <c r="G97" s="172">
        <f>F97*E97</f>
        <v>3600000</v>
      </c>
    </row>
    <row r="98" spans="1:7">
      <c r="A98" s="73" t="s">
        <v>361</v>
      </c>
      <c r="B98" s="67"/>
      <c r="C98" s="272" t="s">
        <v>465</v>
      </c>
      <c r="D98" s="20" t="s">
        <v>70</v>
      </c>
      <c r="E98" s="132"/>
      <c r="F98" s="75">
        <f>SUM(G95:G97)</f>
        <v>3600000</v>
      </c>
      <c r="G98" s="75"/>
    </row>
    <row r="99" spans="1:7">
      <c r="A99" s="73"/>
      <c r="B99" s="67"/>
      <c r="C99" s="257"/>
      <c r="D99" s="73"/>
      <c r="E99" s="70"/>
      <c r="F99" s="258"/>
      <c r="G99" s="172"/>
    </row>
    <row r="100" spans="1:7">
      <c r="A100" s="102">
        <v>2.7</v>
      </c>
      <c r="B100" s="277" t="s">
        <v>446</v>
      </c>
      <c r="C100" s="237" t="s">
        <v>390</v>
      </c>
      <c r="D100" s="73"/>
      <c r="E100" s="70"/>
      <c r="F100" s="258"/>
      <c r="G100" s="172"/>
    </row>
    <row r="101" spans="1:7">
      <c r="A101" s="73" t="s">
        <v>364</v>
      </c>
      <c r="B101" s="278"/>
      <c r="C101" s="257" t="s">
        <v>362</v>
      </c>
      <c r="D101" s="73" t="s">
        <v>101</v>
      </c>
      <c r="E101" s="68">
        <v>1</v>
      </c>
      <c r="F101" s="215"/>
      <c r="G101" s="75"/>
    </row>
    <row r="102" spans="1:7">
      <c r="A102" s="73" t="s">
        <v>365</v>
      </c>
      <c r="B102" s="278"/>
      <c r="C102" s="257" t="s">
        <v>363</v>
      </c>
      <c r="D102" s="73" t="s">
        <v>101</v>
      </c>
      <c r="E102" s="68">
        <v>1</v>
      </c>
      <c r="F102" s="215"/>
      <c r="G102" s="75"/>
    </row>
    <row r="103" spans="1:7">
      <c r="A103" s="73" t="s">
        <v>366</v>
      </c>
      <c r="B103" s="278"/>
      <c r="C103" s="257" t="s">
        <v>368</v>
      </c>
      <c r="D103" s="73" t="s">
        <v>101</v>
      </c>
      <c r="E103" s="68">
        <v>2</v>
      </c>
      <c r="F103" s="215"/>
      <c r="G103" s="75"/>
    </row>
    <row r="104" spans="1:7">
      <c r="A104" s="73" t="s">
        <v>367</v>
      </c>
      <c r="B104" s="278"/>
      <c r="C104" s="257" t="s">
        <v>369</v>
      </c>
      <c r="D104" s="73" t="s">
        <v>101</v>
      </c>
      <c r="E104" s="68">
        <v>4</v>
      </c>
      <c r="F104" s="215"/>
      <c r="G104" s="75"/>
    </row>
    <row r="105" spans="1:7" ht="12.75" customHeight="1">
      <c r="A105" s="319" t="s">
        <v>461</v>
      </c>
      <c r="B105" s="320"/>
      <c r="C105" s="321"/>
      <c r="D105" s="129"/>
      <c r="E105" s="129"/>
      <c r="F105" s="130"/>
      <c r="G105" s="95" t="s">
        <v>428</v>
      </c>
    </row>
  </sheetData>
  <mergeCells count="6">
    <mergeCell ref="A1:G1"/>
    <mergeCell ref="A105:C105"/>
    <mergeCell ref="A62:C62"/>
    <mergeCell ref="A63:C63"/>
    <mergeCell ref="A31:C31"/>
    <mergeCell ref="A32:C32"/>
  </mergeCells>
  <phoneticPr fontId="20" type="noConversion"/>
  <pageMargins left="0.70866141732283505" right="0.70866141732283505" top="1.2133333333333334" bottom="0.74803149606299202" header="0.31496062992126" footer="0.31496062992126"/>
  <pageSetup paperSize="9" scale="76" firstPageNumber="8" fitToHeight="0" orientation="portrait" useFirstPageNumber="1" r:id="rId1"/>
  <headerFooter>
    <oddHeader>&amp;L&amp;G&amp;C&amp;"Arial Narrow,Bold"&amp;10Contract JW13504
Bushkoppies Wastewater Treatment Works
Rectification Of Contract JW13504 – Balancing Tank 
 Mixers redesign 
Volume 1 - Tender and Contract
Pricing Data&amp;R&amp;G</oddHeader>
    <oddFooter>&amp;CPD.&amp;P&amp;RPricing Data</oddFooter>
  </headerFooter>
  <rowBreaks count="2" manualBreakCount="2">
    <brk id="31" max="6" man="1"/>
    <brk id="6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1D943-C360-41F2-9D0C-06B789802B92}">
  <dimension ref="A1:G118"/>
  <sheetViews>
    <sheetView showGridLines="0" view="pageLayout" zoomScaleNormal="100" workbookViewId="0">
      <selection activeCell="C111" sqref="C111"/>
    </sheetView>
  </sheetViews>
  <sheetFormatPr defaultColWidth="9.109375" defaultRowHeight="13.8"/>
  <cols>
    <col min="1" max="1" width="11.88671875" style="156" customWidth="1"/>
    <col min="2" max="2" width="9.109375" style="156"/>
    <col min="3" max="3" width="48.109375" style="22" customWidth="1"/>
    <col min="4" max="4" width="5.5546875" style="156" customWidth="1"/>
    <col min="5" max="5" width="7.6640625" style="156" customWidth="1"/>
    <col min="6" max="6" width="11.109375" style="236" customWidth="1"/>
    <col min="7" max="7" width="13.33203125" style="156" customWidth="1"/>
    <col min="8" max="16384" width="9.109375" style="156"/>
  </cols>
  <sheetData>
    <row r="1" spans="1:7" ht="19.5" customHeight="1">
      <c r="A1" s="322" t="s">
        <v>236</v>
      </c>
      <c r="B1" s="323"/>
      <c r="C1" s="323"/>
      <c r="D1" s="323"/>
      <c r="E1" s="323"/>
      <c r="F1" s="323"/>
      <c r="G1" s="324"/>
    </row>
    <row r="2" spans="1:7" ht="27.6">
      <c r="A2" s="58" t="s">
        <v>0</v>
      </c>
      <c r="B2" s="58" t="s">
        <v>1</v>
      </c>
      <c r="C2" s="50" t="s">
        <v>2</v>
      </c>
      <c r="D2" s="157" t="s">
        <v>3</v>
      </c>
      <c r="E2" s="158" t="s">
        <v>4</v>
      </c>
      <c r="F2" s="157" t="s">
        <v>5</v>
      </c>
      <c r="G2" s="157" t="s">
        <v>6</v>
      </c>
    </row>
    <row r="3" spans="1:7">
      <c r="A3" s="159"/>
      <c r="B3" s="159"/>
      <c r="C3" s="270"/>
      <c r="D3" s="160"/>
      <c r="E3" s="161"/>
      <c r="F3" s="160"/>
      <c r="G3" s="160"/>
    </row>
    <row r="4" spans="1:7" ht="27.6">
      <c r="A4" s="14">
        <v>3</v>
      </c>
      <c r="B4" s="162"/>
      <c r="C4" s="171" t="str">
        <f>A1</f>
        <v>SCHEDULE 3: ELECTRICAL - MIXER AMD PUMPSTATION POWER SUPPLY &amp; CONTROL CABLES</v>
      </c>
      <c r="D4" s="162"/>
      <c r="E4" s="162"/>
      <c r="F4" s="162"/>
      <c r="G4" s="163"/>
    </row>
    <row r="5" spans="1:7" ht="9" customHeight="1">
      <c r="A5" s="14"/>
      <c r="B5" s="162"/>
      <c r="C5" s="180"/>
      <c r="D5" s="162"/>
      <c r="E5" s="162"/>
      <c r="F5" s="162"/>
      <c r="G5" s="163"/>
    </row>
    <row r="6" spans="1:7" s="174" customFormat="1" ht="42.75" customHeight="1">
      <c r="A6" s="14">
        <v>3.1</v>
      </c>
      <c r="B6" s="69"/>
      <c r="C6" s="173" t="s">
        <v>166</v>
      </c>
      <c r="D6" s="69"/>
      <c r="E6" s="99"/>
      <c r="F6" s="69"/>
      <c r="G6" s="172" t="str">
        <f>IFERROR(IF(E6="","",E6*F6),"")</f>
        <v/>
      </c>
    </row>
    <row r="7" spans="1:7" s="164" customFormat="1" ht="8.4" customHeight="1">
      <c r="A7" s="14"/>
      <c r="B7" s="175"/>
      <c r="C7" s="141"/>
      <c r="D7" s="100"/>
      <c r="E7" s="179"/>
      <c r="F7" s="233"/>
      <c r="G7" s="172" t="str">
        <f t="shared" ref="F7:G117" si="0">IFERROR(IF(E7="","",E7*F7),"")</f>
        <v/>
      </c>
    </row>
    <row r="8" spans="1:7" s="174" customFormat="1">
      <c r="A8" s="14" t="s">
        <v>237</v>
      </c>
      <c r="B8" s="175" t="s">
        <v>171</v>
      </c>
      <c r="C8" s="271" t="s">
        <v>170</v>
      </c>
      <c r="D8" s="73"/>
      <c r="E8" s="166"/>
      <c r="F8" s="233"/>
      <c r="G8" s="172" t="str">
        <f t="shared" si="0"/>
        <v/>
      </c>
    </row>
    <row r="9" spans="1:7" s="174" customFormat="1">
      <c r="A9" s="165" t="s">
        <v>252</v>
      </c>
      <c r="B9" s="69"/>
      <c r="C9" s="272" t="s">
        <v>238</v>
      </c>
      <c r="D9" s="145" t="s">
        <v>109</v>
      </c>
      <c r="E9" s="166">
        <v>0</v>
      </c>
      <c r="F9" s="234"/>
      <c r="G9" s="234" t="s">
        <v>239</v>
      </c>
    </row>
    <row r="10" spans="1:7">
      <c r="A10" s="165" t="s">
        <v>253</v>
      </c>
      <c r="B10" s="145"/>
      <c r="C10" s="272" t="s">
        <v>167</v>
      </c>
      <c r="D10" s="145" t="s">
        <v>109</v>
      </c>
      <c r="E10" s="166">
        <v>0</v>
      </c>
      <c r="F10" s="234"/>
      <c r="G10" s="234" t="s">
        <v>239</v>
      </c>
    </row>
    <row r="11" spans="1:7" s="176" customFormat="1">
      <c r="A11" s="165" t="s">
        <v>254</v>
      </c>
      <c r="B11" s="69"/>
      <c r="C11" s="272" t="s">
        <v>168</v>
      </c>
      <c r="D11" s="145" t="s">
        <v>109</v>
      </c>
      <c r="E11" s="166">
        <v>0</v>
      </c>
      <c r="F11" s="234"/>
      <c r="G11" s="234" t="s">
        <v>239</v>
      </c>
    </row>
    <row r="12" spans="1:7">
      <c r="A12" s="165" t="s">
        <v>255</v>
      </c>
      <c r="B12" s="145"/>
      <c r="C12" s="272" t="s">
        <v>169</v>
      </c>
      <c r="D12" s="145" t="s">
        <v>109</v>
      </c>
      <c r="E12" s="166">
        <v>0</v>
      </c>
      <c r="F12" s="234"/>
      <c r="G12" s="234" t="s">
        <v>239</v>
      </c>
    </row>
    <row r="13" spans="1:7" ht="7.95" customHeight="1">
      <c r="A13" s="165"/>
      <c r="B13" s="145"/>
      <c r="C13" s="150"/>
      <c r="D13" s="57"/>
      <c r="E13" s="166"/>
      <c r="F13" s="172"/>
      <c r="G13" s="172" t="str">
        <f t="shared" si="0"/>
        <v/>
      </c>
    </row>
    <row r="14" spans="1:7">
      <c r="A14" s="14" t="s">
        <v>256</v>
      </c>
      <c r="B14" s="175" t="s">
        <v>172</v>
      </c>
      <c r="C14" s="271" t="s">
        <v>439</v>
      </c>
      <c r="D14" s="73"/>
      <c r="E14" s="166"/>
      <c r="F14" s="172"/>
      <c r="G14" s="172" t="str">
        <f t="shared" si="0"/>
        <v/>
      </c>
    </row>
    <row r="15" spans="1:7">
      <c r="A15" s="165" t="s">
        <v>257</v>
      </c>
      <c r="B15" s="69"/>
      <c r="C15" s="272" t="s">
        <v>238</v>
      </c>
      <c r="D15" s="145" t="s">
        <v>101</v>
      </c>
      <c r="E15" s="166">
        <v>0</v>
      </c>
      <c r="F15" s="234"/>
      <c r="G15" s="234" t="s">
        <v>239</v>
      </c>
    </row>
    <row r="16" spans="1:7">
      <c r="A16" s="165" t="s">
        <v>258</v>
      </c>
      <c r="B16" s="145"/>
      <c r="C16" s="272" t="s">
        <v>167</v>
      </c>
      <c r="D16" s="145" t="s">
        <v>101</v>
      </c>
      <c r="E16" s="166">
        <v>0</v>
      </c>
      <c r="F16" s="234"/>
      <c r="G16" s="234" t="s">
        <v>239</v>
      </c>
    </row>
    <row r="17" spans="1:7">
      <c r="A17" s="165" t="s">
        <v>259</v>
      </c>
      <c r="B17" s="145"/>
      <c r="C17" s="272" t="s">
        <v>168</v>
      </c>
      <c r="D17" s="145" t="s">
        <v>101</v>
      </c>
      <c r="E17" s="166">
        <v>0</v>
      </c>
      <c r="F17" s="234"/>
      <c r="G17" s="234" t="s">
        <v>239</v>
      </c>
    </row>
    <row r="18" spans="1:7">
      <c r="A18" s="165" t="s">
        <v>260</v>
      </c>
      <c r="B18" s="69"/>
      <c r="C18" s="272" t="s">
        <v>169</v>
      </c>
      <c r="D18" s="145" t="s">
        <v>101</v>
      </c>
      <c r="E18" s="166">
        <v>0</v>
      </c>
      <c r="F18" s="234"/>
      <c r="G18" s="234" t="s">
        <v>239</v>
      </c>
    </row>
    <row r="19" spans="1:7" ht="7.95" customHeight="1">
      <c r="A19" s="165"/>
      <c r="B19" s="16"/>
      <c r="C19" s="150"/>
      <c r="D19" s="57"/>
      <c r="E19" s="166"/>
      <c r="F19" s="172"/>
      <c r="G19" s="172" t="str">
        <f t="shared" si="0"/>
        <v/>
      </c>
    </row>
    <row r="20" spans="1:7">
      <c r="A20" s="14" t="s">
        <v>261</v>
      </c>
      <c r="B20" s="169" t="s">
        <v>176</v>
      </c>
      <c r="C20" s="181" t="s">
        <v>174</v>
      </c>
      <c r="D20" s="73"/>
      <c r="E20" s="99"/>
      <c r="F20" s="172"/>
      <c r="G20" s="172" t="str">
        <f t="shared" si="0"/>
        <v/>
      </c>
    </row>
    <row r="21" spans="1:7" s="174" customFormat="1">
      <c r="A21" s="165" t="s">
        <v>262</v>
      </c>
      <c r="B21" s="4"/>
      <c r="C21" s="272" t="s">
        <v>173</v>
      </c>
      <c r="D21" s="145" t="s">
        <v>109</v>
      </c>
      <c r="E21" s="99">
        <f>E10</f>
        <v>0</v>
      </c>
      <c r="F21" s="234"/>
      <c r="G21" s="234" t="s">
        <v>239</v>
      </c>
    </row>
    <row r="22" spans="1:7">
      <c r="A22" s="165" t="s">
        <v>263</v>
      </c>
      <c r="B22" s="16"/>
      <c r="C22" s="272" t="s">
        <v>289</v>
      </c>
      <c r="D22" s="145" t="s">
        <v>109</v>
      </c>
      <c r="E22" s="99">
        <v>0</v>
      </c>
      <c r="F22" s="234"/>
      <c r="G22" s="234" t="s">
        <v>239</v>
      </c>
    </row>
    <row r="23" spans="1:7" ht="7.95" customHeight="1">
      <c r="A23" s="14"/>
      <c r="B23" s="169"/>
      <c r="C23" s="141"/>
      <c r="D23" s="168"/>
      <c r="E23" s="170"/>
      <c r="F23" s="234"/>
      <c r="G23" s="234"/>
    </row>
    <row r="24" spans="1:7" ht="27.6">
      <c r="A24" s="14" t="s">
        <v>264</v>
      </c>
      <c r="B24" s="162" t="s">
        <v>175</v>
      </c>
      <c r="C24" s="241" t="s">
        <v>440</v>
      </c>
      <c r="D24" s="73"/>
      <c r="E24" s="170"/>
      <c r="F24" s="172"/>
      <c r="G24" s="172" t="str">
        <f t="shared" si="0"/>
        <v/>
      </c>
    </row>
    <row r="25" spans="1:7">
      <c r="A25" s="165" t="s">
        <v>265</v>
      </c>
      <c r="B25" s="16"/>
      <c r="C25" s="272" t="s">
        <v>173</v>
      </c>
      <c r="D25" s="145" t="s">
        <v>101</v>
      </c>
      <c r="E25" s="170">
        <f>E17</f>
        <v>0</v>
      </c>
      <c r="F25" s="234"/>
      <c r="G25" s="234" t="s">
        <v>239</v>
      </c>
    </row>
    <row r="26" spans="1:7">
      <c r="A26" s="165" t="s">
        <v>266</v>
      </c>
      <c r="B26" s="16"/>
      <c r="C26" s="272" t="s">
        <v>289</v>
      </c>
      <c r="D26" s="145" t="s">
        <v>101</v>
      </c>
      <c r="E26" s="170">
        <v>0</v>
      </c>
      <c r="F26" s="234"/>
      <c r="G26" s="234" t="s">
        <v>239</v>
      </c>
    </row>
    <row r="27" spans="1:7" ht="9.6" customHeight="1">
      <c r="A27" s="165"/>
      <c r="B27" s="16"/>
      <c r="C27" s="272"/>
      <c r="D27" s="145"/>
      <c r="E27" s="170"/>
      <c r="F27" s="172" t="str">
        <f t="shared" si="0"/>
        <v/>
      </c>
      <c r="G27" s="172"/>
    </row>
    <row r="28" spans="1:7" ht="27.6">
      <c r="A28" s="14">
        <v>3.2</v>
      </c>
      <c r="B28" s="16" t="s">
        <v>448</v>
      </c>
      <c r="C28" s="241" t="s">
        <v>287</v>
      </c>
      <c r="D28" s="145"/>
      <c r="E28" s="170"/>
      <c r="F28" s="90"/>
      <c r="G28" s="172"/>
    </row>
    <row r="29" spans="1:7">
      <c r="A29" s="165" t="s">
        <v>267</v>
      </c>
      <c r="B29" s="16"/>
      <c r="C29" s="272" t="s">
        <v>249</v>
      </c>
      <c r="D29" s="145" t="s">
        <v>101</v>
      </c>
      <c r="E29" s="170">
        <v>2</v>
      </c>
      <c r="F29" s="90"/>
      <c r="G29" s="172"/>
    </row>
    <row r="30" spans="1:7">
      <c r="A30" s="165" t="s">
        <v>268</v>
      </c>
      <c r="B30" s="16"/>
      <c r="C30" s="272" t="s">
        <v>250</v>
      </c>
      <c r="D30" s="145" t="s">
        <v>101</v>
      </c>
      <c r="E30" s="170">
        <v>2</v>
      </c>
      <c r="F30" s="90"/>
      <c r="G30" s="172"/>
    </row>
    <row r="31" spans="1:7">
      <c r="A31" s="165"/>
      <c r="B31" s="16"/>
      <c r="C31" s="272" t="s">
        <v>288</v>
      </c>
      <c r="D31" s="145" t="s">
        <v>101</v>
      </c>
      <c r="E31" s="170">
        <v>1</v>
      </c>
      <c r="F31" s="90"/>
      <c r="G31" s="172"/>
    </row>
    <row r="32" spans="1:7" ht="8.4" customHeight="1">
      <c r="A32" s="165"/>
      <c r="B32" s="16"/>
      <c r="C32" s="272"/>
      <c r="D32" s="145"/>
      <c r="E32" s="170"/>
      <c r="F32" s="90"/>
      <c r="G32" s="172"/>
    </row>
    <row r="33" spans="1:7">
      <c r="A33" s="14">
        <v>3.3</v>
      </c>
      <c r="B33" s="16" t="s">
        <v>448</v>
      </c>
      <c r="C33" s="273" t="s">
        <v>240</v>
      </c>
      <c r="D33" s="63"/>
      <c r="E33" s="99"/>
      <c r="F33" s="167"/>
      <c r="G33" s="172"/>
    </row>
    <row r="34" spans="1:7">
      <c r="A34" s="165" t="s">
        <v>269</v>
      </c>
      <c r="B34" s="16"/>
      <c r="C34" s="274" t="s">
        <v>242</v>
      </c>
      <c r="D34" s="63" t="s">
        <v>178</v>
      </c>
      <c r="E34" s="99">
        <v>3</v>
      </c>
      <c r="F34" s="167"/>
      <c r="G34" s="172"/>
    </row>
    <row r="35" spans="1:7">
      <c r="A35" s="165" t="s">
        <v>270</v>
      </c>
      <c r="B35" s="16"/>
      <c r="C35" s="274" t="s">
        <v>441</v>
      </c>
      <c r="D35" s="63" t="s">
        <v>178</v>
      </c>
      <c r="E35" s="99">
        <v>15</v>
      </c>
      <c r="F35" s="167"/>
      <c r="G35" s="172"/>
    </row>
    <row r="36" spans="1:7">
      <c r="A36" s="165" t="s">
        <v>271</v>
      </c>
      <c r="B36" s="16"/>
      <c r="C36" s="274" t="s">
        <v>177</v>
      </c>
      <c r="D36" s="63" t="s">
        <v>178</v>
      </c>
      <c r="E36" s="99">
        <v>4</v>
      </c>
      <c r="F36" s="167"/>
      <c r="G36" s="172"/>
    </row>
    <row r="37" spans="1:7">
      <c r="A37" s="165" t="s">
        <v>272</v>
      </c>
      <c r="B37" s="16"/>
      <c r="C37" s="274" t="s">
        <v>245</v>
      </c>
      <c r="D37" s="63" t="s">
        <v>178</v>
      </c>
      <c r="E37" s="99">
        <v>4</v>
      </c>
      <c r="F37" s="167"/>
      <c r="G37" s="172"/>
    </row>
    <row r="38" spans="1:7">
      <c r="A38" s="165" t="s">
        <v>273</v>
      </c>
      <c r="B38" s="16"/>
      <c r="C38" s="274" t="s">
        <v>241</v>
      </c>
      <c r="D38" s="63" t="s">
        <v>178</v>
      </c>
      <c r="E38" s="99">
        <v>2</v>
      </c>
      <c r="F38" s="167"/>
      <c r="G38" s="172"/>
    </row>
    <row r="39" spans="1:7">
      <c r="A39" s="165" t="s">
        <v>274</v>
      </c>
      <c r="B39" s="16"/>
      <c r="C39" s="274" t="s">
        <v>251</v>
      </c>
      <c r="D39" s="63" t="s">
        <v>178</v>
      </c>
      <c r="E39" s="103">
        <f>E35</f>
        <v>15</v>
      </c>
      <c r="F39" s="167"/>
      <c r="G39" s="172"/>
    </row>
    <row r="40" spans="1:7">
      <c r="A40" s="165" t="s">
        <v>293</v>
      </c>
      <c r="B40" s="16"/>
      <c r="C40" s="274" t="s">
        <v>292</v>
      </c>
      <c r="D40" s="63" t="s">
        <v>178</v>
      </c>
      <c r="E40" s="103">
        <f>E36</f>
        <v>4</v>
      </c>
      <c r="F40" s="167"/>
      <c r="G40" s="172"/>
    </row>
    <row r="41" spans="1:7">
      <c r="A41" s="165"/>
      <c r="B41" s="16"/>
      <c r="C41" s="272"/>
      <c r="D41" s="145"/>
      <c r="E41" s="170"/>
      <c r="F41" s="90"/>
      <c r="G41" s="172"/>
    </row>
    <row r="42" spans="1:7">
      <c r="A42" s="14">
        <v>3.4</v>
      </c>
      <c r="B42" s="69" t="s">
        <v>447</v>
      </c>
      <c r="C42" s="273" t="s">
        <v>243</v>
      </c>
      <c r="D42" s="145"/>
      <c r="E42" s="170"/>
      <c r="F42" s="90"/>
      <c r="G42" s="172"/>
    </row>
    <row r="43" spans="1:7">
      <c r="A43" s="165" t="s">
        <v>275</v>
      </c>
      <c r="B43" s="16"/>
      <c r="C43" s="272" t="s">
        <v>244</v>
      </c>
      <c r="D43" s="145" t="s">
        <v>105</v>
      </c>
      <c r="E43" s="170">
        <v>1</v>
      </c>
      <c r="F43" s="90"/>
      <c r="G43" s="172"/>
    </row>
    <row r="44" spans="1:7">
      <c r="A44" s="165" t="s">
        <v>276</v>
      </c>
      <c r="B44" s="16"/>
      <c r="C44" s="272" t="s">
        <v>246</v>
      </c>
      <c r="D44" s="145" t="s">
        <v>178</v>
      </c>
      <c r="E44" s="170">
        <v>1</v>
      </c>
      <c r="F44" s="167"/>
      <c r="G44" s="172"/>
    </row>
    <row r="45" spans="1:7">
      <c r="A45" s="165" t="s">
        <v>277</v>
      </c>
      <c r="B45" s="16"/>
      <c r="C45" s="272" t="s">
        <v>247</v>
      </c>
      <c r="D45" s="145" t="s">
        <v>178</v>
      </c>
      <c r="E45" s="170">
        <v>1</v>
      </c>
      <c r="F45" s="167"/>
      <c r="G45" s="172"/>
    </row>
    <row r="46" spans="1:7">
      <c r="A46" s="165" t="s">
        <v>278</v>
      </c>
      <c r="B46" s="16"/>
      <c r="C46" s="272" t="s">
        <v>248</v>
      </c>
      <c r="D46" s="145" t="s">
        <v>105</v>
      </c>
      <c r="E46" s="170">
        <v>1</v>
      </c>
      <c r="F46" s="90"/>
      <c r="G46" s="172"/>
    </row>
    <row r="47" spans="1:7">
      <c r="A47" s="165"/>
      <c r="B47" s="16"/>
      <c r="C47" s="272" t="s">
        <v>290</v>
      </c>
      <c r="D47" s="145" t="s">
        <v>105</v>
      </c>
      <c r="E47" s="242">
        <v>1</v>
      </c>
      <c r="F47" s="90"/>
      <c r="G47" s="172"/>
    </row>
    <row r="48" spans="1:7">
      <c r="A48" s="165"/>
      <c r="B48" s="16"/>
      <c r="C48" s="272"/>
      <c r="D48" s="145"/>
      <c r="E48" s="166"/>
      <c r="F48" s="233"/>
      <c r="G48" s="172"/>
    </row>
    <row r="49" spans="1:7">
      <c r="A49" s="14">
        <v>3.5</v>
      </c>
      <c r="B49" s="16"/>
      <c r="C49" s="273" t="s">
        <v>280</v>
      </c>
      <c r="D49" s="145"/>
      <c r="E49" s="166"/>
      <c r="F49" s="233"/>
      <c r="G49" s="172"/>
    </row>
    <row r="50" spans="1:7">
      <c r="A50" s="165" t="s">
        <v>281</v>
      </c>
      <c r="B50" s="239"/>
      <c r="C50" s="275" t="s">
        <v>442</v>
      </c>
      <c r="D50" s="145" t="s">
        <v>284</v>
      </c>
      <c r="E50" s="166">
        <v>1</v>
      </c>
      <c r="F50" s="233">
        <v>274000</v>
      </c>
      <c r="G50" s="172">
        <v>274000</v>
      </c>
    </row>
    <row r="51" spans="1:7">
      <c r="A51" s="165" t="s">
        <v>282</v>
      </c>
      <c r="B51" s="145"/>
      <c r="C51" s="276" t="s">
        <v>443</v>
      </c>
      <c r="D51" s="145" t="s">
        <v>284</v>
      </c>
      <c r="E51" s="166">
        <v>1</v>
      </c>
      <c r="F51" s="233">
        <v>64000</v>
      </c>
      <c r="G51" s="172">
        <v>64000</v>
      </c>
    </row>
    <row r="52" spans="1:7">
      <c r="A52" s="165" t="s">
        <v>283</v>
      </c>
      <c r="B52" s="145"/>
      <c r="C52" s="276" t="s">
        <v>444</v>
      </c>
      <c r="D52" s="145" t="s">
        <v>284</v>
      </c>
      <c r="E52" s="166">
        <v>1</v>
      </c>
      <c r="F52" s="233">
        <v>70474.5</v>
      </c>
      <c r="G52" s="172">
        <v>70474.5</v>
      </c>
    </row>
    <row r="53" spans="1:7">
      <c r="A53" s="165" t="s">
        <v>464</v>
      </c>
      <c r="B53" s="145"/>
      <c r="C53" s="272" t="s">
        <v>463</v>
      </c>
      <c r="D53" s="20" t="s">
        <v>70</v>
      </c>
      <c r="E53" s="132"/>
      <c r="F53" s="75">
        <f>SUM(G50:G52)</f>
        <v>408474.5</v>
      </c>
      <c r="G53" s="75"/>
    </row>
    <row r="54" spans="1:7">
      <c r="A54" s="165"/>
      <c r="B54" s="16"/>
      <c r="C54" s="272"/>
      <c r="D54" s="73"/>
      <c r="E54" s="99"/>
      <c r="F54" s="233"/>
      <c r="G54" s="172"/>
    </row>
    <row r="55" spans="1:7" ht="27.6">
      <c r="A55" s="182">
        <v>3.5</v>
      </c>
      <c r="B55" s="69"/>
      <c r="C55" s="183" t="s">
        <v>279</v>
      </c>
      <c r="D55" s="69" t="s">
        <v>105</v>
      </c>
      <c r="E55" s="99">
        <v>1</v>
      </c>
      <c r="F55" s="238"/>
      <c r="G55" s="172"/>
    </row>
    <row r="56" spans="1:7">
      <c r="A56" s="14"/>
      <c r="B56" s="69"/>
      <c r="C56" s="183"/>
      <c r="D56" s="69"/>
      <c r="E56" s="259"/>
      <c r="F56" s="238"/>
      <c r="G56" s="172"/>
    </row>
    <row r="57" spans="1:7">
      <c r="A57" s="14"/>
      <c r="B57" s="69"/>
      <c r="C57" s="183"/>
      <c r="D57" s="69"/>
      <c r="E57" s="259"/>
      <c r="F57" s="238"/>
      <c r="G57" s="172"/>
    </row>
    <row r="58" spans="1:7">
      <c r="A58" s="14"/>
      <c r="B58" s="69"/>
      <c r="C58" s="183"/>
      <c r="D58" s="69"/>
      <c r="E58" s="259"/>
      <c r="F58" s="238"/>
      <c r="G58" s="172"/>
    </row>
    <row r="59" spans="1:7">
      <c r="A59" s="14"/>
      <c r="B59" s="69"/>
      <c r="C59" s="183"/>
      <c r="D59" s="69"/>
      <c r="E59" s="259"/>
      <c r="F59" s="238"/>
      <c r="G59" s="172"/>
    </row>
    <row r="60" spans="1:7">
      <c r="A60" s="14"/>
      <c r="B60" s="69"/>
      <c r="C60" s="183"/>
      <c r="D60" s="69"/>
      <c r="E60" s="259"/>
      <c r="F60" s="238"/>
      <c r="G60" s="172"/>
    </row>
    <row r="61" spans="1:7">
      <c r="A61" s="14"/>
      <c r="B61" s="69"/>
      <c r="C61" s="183"/>
      <c r="D61" s="69"/>
      <c r="E61" s="259"/>
      <c r="F61" s="238"/>
      <c r="G61" s="172"/>
    </row>
    <row r="62" spans="1:7">
      <c r="A62" s="14"/>
      <c r="B62" s="69"/>
      <c r="C62" s="183"/>
      <c r="D62" s="69"/>
      <c r="E62" s="259"/>
      <c r="F62" s="238"/>
      <c r="G62" s="172"/>
    </row>
    <row r="63" spans="1:7">
      <c r="A63" s="14"/>
      <c r="B63" s="69"/>
      <c r="C63" s="183"/>
      <c r="D63" s="69"/>
      <c r="E63" s="259"/>
      <c r="F63" s="238"/>
      <c r="G63" s="172"/>
    </row>
    <row r="64" spans="1:7">
      <c r="A64" s="14"/>
      <c r="B64" s="69"/>
      <c r="C64" s="183"/>
      <c r="D64" s="69"/>
      <c r="E64" s="259"/>
      <c r="F64" s="238"/>
      <c r="G64" s="172"/>
    </row>
    <row r="65" spans="1:7" s="118" customFormat="1">
      <c r="A65" s="319" t="s">
        <v>40</v>
      </c>
      <c r="B65" s="320"/>
      <c r="C65" s="321"/>
      <c r="D65" s="128"/>
      <c r="E65" s="129"/>
      <c r="F65" s="130"/>
      <c r="G65" s="95"/>
    </row>
    <row r="66" spans="1:7" s="118" customFormat="1">
      <c r="A66" s="319" t="s">
        <v>40</v>
      </c>
      <c r="B66" s="320"/>
      <c r="C66" s="321"/>
      <c r="D66" s="128"/>
      <c r="E66" s="129"/>
      <c r="F66" s="130"/>
      <c r="G66" s="95"/>
    </row>
    <row r="67" spans="1:7" s="118" customFormat="1" ht="27.6">
      <c r="A67" s="261"/>
      <c r="B67" s="69"/>
      <c r="C67" s="173" t="s">
        <v>391</v>
      </c>
      <c r="D67" s="253"/>
      <c r="E67" s="69"/>
      <c r="F67" s="254"/>
      <c r="G67" s="136"/>
    </row>
    <row r="68" spans="1:7" s="118" customFormat="1" ht="22.2" customHeight="1">
      <c r="A68" s="261">
        <v>3.6</v>
      </c>
      <c r="B68" s="69" t="s">
        <v>446</v>
      </c>
      <c r="C68" s="173" t="s">
        <v>413</v>
      </c>
      <c r="D68" s="253"/>
      <c r="E68" s="69"/>
      <c r="F68" s="254"/>
      <c r="G68" s="136"/>
    </row>
    <row r="69" spans="1:7">
      <c r="A69" s="14" t="s">
        <v>392</v>
      </c>
      <c r="B69" s="69"/>
      <c r="C69" s="269" t="s">
        <v>370</v>
      </c>
      <c r="D69" s="145" t="s">
        <v>178</v>
      </c>
      <c r="E69" s="170">
        <v>3</v>
      </c>
      <c r="F69" s="260"/>
      <c r="G69" s="172"/>
    </row>
    <row r="70" spans="1:7">
      <c r="A70" s="14" t="s">
        <v>393</v>
      </c>
      <c r="B70" s="69"/>
      <c r="C70" s="269" t="s">
        <v>371</v>
      </c>
      <c r="D70" s="145" t="s">
        <v>178</v>
      </c>
      <c r="E70" s="170">
        <v>3</v>
      </c>
      <c r="F70" s="260"/>
      <c r="G70" s="172"/>
    </row>
    <row r="71" spans="1:7">
      <c r="A71" s="14" t="s">
        <v>394</v>
      </c>
      <c r="B71" s="69"/>
      <c r="C71" s="269" t="s">
        <v>372</v>
      </c>
      <c r="D71" s="145" t="s">
        <v>178</v>
      </c>
      <c r="E71" s="170">
        <v>3</v>
      </c>
      <c r="F71" s="260"/>
      <c r="G71" s="172"/>
    </row>
    <row r="72" spans="1:7">
      <c r="A72" s="14" t="s">
        <v>395</v>
      </c>
      <c r="B72" s="69"/>
      <c r="C72" s="269" t="s">
        <v>373</v>
      </c>
      <c r="D72" s="145" t="s">
        <v>178</v>
      </c>
      <c r="E72" s="170">
        <v>3</v>
      </c>
      <c r="F72" s="260"/>
      <c r="G72" s="172"/>
    </row>
    <row r="73" spans="1:7">
      <c r="A73" s="14" t="s">
        <v>396</v>
      </c>
      <c r="B73" s="69"/>
      <c r="C73" s="269" t="s">
        <v>374</v>
      </c>
      <c r="D73" s="145" t="s">
        <v>178</v>
      </c>
      <c r="E73" s="170">
        <v>3</v>
      </c>
      <c r="F73" s="260"/>
      <c r="G73" s="172"/>
    </row>
    <row r="74" spans="1:7">
      <c r="A74" s="14" t="s">
        <v>397</v>
      </c>
      <c r="B74" s="69"/>
      <c r="C74" s="269" t="s">
        <v>375</v>
      </c>
      <c r="D74" s="145" t="s">
        <v>178</v>
      </c>
      <c r="E74" s="170">
        <v>3</v>
      </c>
      <c r="F74" s="260"/>
      <c r="G74" s="172"/>
    </row>
    <row r="75" spans="1:7">
      <c r="A75" s="14" t="s">
        <v>398</v>
      </c>
      <c r="B75" s="69"/>
      <c r="C75" s="269" t="s">
        <v>376</v>
      </c>
      <c r="D75" s="145" t="s">
        <v>178</v>
      </c>
      <c r="E75" s="170">
        <v>3</v>
      </c>
      <c r="F75" s="260"/>
      <c r="G75" s="172"/>
    </row>
    <row r="76" spans="1:7">
      <c r="A76" s="14" t="s">
        <v>399</v>
      </c>
      <c r="B76" s="69"/>
      <c r="C76" s="269" t="s">
        <v>377</v>
      </c>
      <c r="D76" s="145" t="s">
        <v>178</v>
      </c>
      <c r="E76" s="170">
        <v>3</v>
      </c>
      <c r="F76" s="260"/>
      <c r="G76" s="172"/>
    </row>
    <row r="77" spans="1:7">
      <c r="A77" s="14" t="s">
        <v>400</v>
      </c>
      <c r="B77" s="69"/>
      <c r="C77" s="269" t="s">
        <v>378</v>
      </c>
      <c r="D77" s="145" t="s">
        <v>178</v>
      </c>
      <c r="E77" s="170">
        <v>3</v>
      </c>
      <c r="F77" s="260"/>
      <c r="G77" s="172"/>
    </row>
    <row r="78" spans="1:7">
      <c r="A78" s="14" t="s">
        <v>401</v>
      </c>
      <c r="B78" s="69"/>
      <c r="C78" s="269" t="s">
        <v>379</v>
      </c>
      <c r="D78" s="145" t="s">
        <v>178</v>
      </c>
      <c r="E78" s="170">
        <v>3</v>
      </c>
      <c r="F78" s="260"/>
      <c r="G78" s="172"/>
    </row>
    <row r="79" spans="1:7">
      <c r="A79" s="14" t="s">
        <v>402</v>
      </c>
      <c r="B79" s="69"/>
      <c r="C79" s="269" t="s">
        <v>380</v>
      </c>
      <c r="D79" s="145" t="s">
        <v>178</v>
      </c>
      <c r="E79" s="170">
        <v>3</v>
      </c>
      <c r="F79" s="260"/>
      <c r="G79" s="172"/>
    </row>
    <row r="80" spans="1:7">
      <c r="A80" s="14" t="s">
        <v>403</v>
      </c>
      <c r="B80" s="69"/>
      <c r="C80" s="269" t="s">
        <v>381</v>
      </c>
      <c r="D80" s="145" t="s">
        <v>178</v>
      </c>
      <c r="E80" s="170">
        <v>3</v>
      </c>
      <c r="F80" s="260"/>
      <c r="G80" s="172"/>
    </row>
    <row r="81" spans="1:7">
      <c r="A81" s="14" t="s">
        <v>404</v>
      </c>
      <c r="B81" s="69"/>
      <c r="C81" s="269" t="s">
        <v>382</v>
      </c>
      <c r="D81" s="145" t="s">
        <v>178</v>
      </c>
      <c r="E81" s="170">
        <v>3</v>
      </c>
      <c r="F81" s="260"/>
      <c r="G81" s="172"/>
    </row>
    <row r="82" spans="1:7">
      <c r="A82" s="14" t="s">
        <v>405</v>
      </c>
      <c r="B82" s="69"/>
      <c r="C82" s="269" t="s">
        <v>383</v>
      </c>
      <c r="D82" s="145" t="s">
        <v>178</v>
      </c>
      <c r="E82" s="170">
        <v>3</v>
      </c>
      <c r="F82" s="260"/>
      <c r="G82" s="172"/>
    </row>
    <row r="83" spans="1:7">
      <c r="A83" s="14" t="s">
        <v>406</v>
      </c>
      <c r="B83" s="69"/>
      <c r="C83" s="269" t="s">
        <v>384</v>
      </c>
      <c r="D83" s="145" t="s">
        <v>178</v>
      </c>
      <c r="E83" s="170">
        <v>3</v>
      </c>
      <c r="F83" s="260"/>
      <c r="G83" s="172"/>
    </row>
    <row r="84" spans="1:7">
      <c r="A84" s="14" t="s">
        <v>407</v>
      </c>
      <c r="B84" s="69"/>
      <c r="C84" s="269" t="s">
        <v>385</v>
      </c>
      <c r="D84" s="145" t="s">
        <v>178</v>
      </c>
      <c r="E84" s="170">
        <v>3</v>
      </c>
      <c r="F84" s="260"/>
      <c r="G84" s="172"/>
    </row>
    <row r="85" spans="1:7">
      <c r="A85" s="14" t="s">
        <v>408</v>
      </c>
      <c r="B85" s="69"/>
      <c r="C85" s="269" t="s">
        <v>386</v>
      </c>
      <c r="D85" s="145" t="s">
        <v>178</v>
      </c>
      <c r="E85" s="170">
        <v>3</v>
      </c>
      <c r="F85" s="260"/>
      <c r="G85" s="172"/>
    </row>
    <row r="86" spans="1:7">
      <c r="A86" s="14" t="s">
        <v>409</v>
      </c>
      <c r="B86" s="16"/>
      <c r="C86" s="269" t="s">
        <v>387</v>
      </c>
      <c r="D86" s="145" t="s">
        <v>178</v>
      </c>
      <c r="E86" s="170">
        <v>3</v>
      </c>
      <c r="F86" s="260"/>
      <c r="G86" s="172"/>
    </row>
    <row r="87" spans="1:7">
      <c r="A87" s="14" t="s">
        <v>410</v>
      </c>
      <c r="B87" s="16"/>
      <c r="C87" s="269" t="s">
        <v>388</v>
      </c>
      <c r="D87" s="145" t="s">
        <v>178</v>
      </c>
      <c r="E87" s="170">
        <v>3</v>
      </c>
      <c r="F87" s="260"/>
      <c r="G87" s="172"/>
    </row>
    <row r="88" spans="1:7">
      <c r="A88" s="14" t="s">
        <v>411</v>
      </c>
      <c r="B88" s="16"/>
      <c r="C88" s="269" t="s">
        <v>389</v>
      </c>
      <c r="D88" s="145" t="s">
        <v>178</v>
      </c>
      <c r="E88" s="170">
        <v>3</v>
      </c>
      <c r="F88" s="260"/>
      <c r="G88" s="172"/>
    </row>
    <row r="89" spans="1:7">
      <c r="A89" s="14"/>
      <c r="B89" s="16"/>
      <c r="C89" s="183"/>
      <c r="D89" s="69"/>
      <c r="E89" s="170"/>
      <c r="F89" s="238"/>
      <c r="G89" s="172"/>
    </row>
    <row r="90" spans="1:7">
      <c r="A90" s="14">
        <v>3.6</v>
      </c>
      <c r="B90" s="16" t="s">
        <v>446</v>
      </c>
      <c r="C90" s="183" t="s">
        <v>412</v>
      </c>
      <c r="D90" s="69"/>
      <c r="E90" s="170"/>
      <c r="F90" s="238"/>
      <c r="G90" s="172"/>
    </row>
    <row r="91" spans="1:7">
      <c r="A91" s="14" t="s">
        <v>392</v>
      </c>
      <c r="B91" s="16"/>
      <c r="C91" s="269" t="s">
        <v>370</v>
      </c>
      <c r="D91" s="145" t="s">
        <v>178</v>
      </c>
      <c r="E91" s="170">
        <v>1</v>
      </c>
      <c r="F91" s="260"/>
      <c r="G91" s="172"/>
    </row>
    <row r="92" spans="1:7">
      <c r="A92" s="14" t="s">
        <v>393</v>
      </c>
      <c r="B92" s="16"/>
      <c r="C92" s="269" t="s">
        <v>371</v>
      </c>
      <c r="D92" s="145" t="s">
        <v>178</v>
      </c>
      <c r="E92" s="170">
        <v>1</v>
      </c>
      <c r="F92" s="260"/>
      <c r="G92" s="172"/>
    </row>
    <row r="93" spans="1:7">
      <c r="A93" s="14" t="s">
        <v>394</v>
      </c>
      <c r="B93" s="16"/>
      <c r="C93" s="269" t="s">
        <v>372</v>
      </c>
      <c r="D93" s="145" t="s">
        <v>178</v>
      </c>
      <c r="E93" s="170">
        <v>1</v>
      </c>
      <c r="F93" s="260"/>
      <c r="G93" s="172"/>
    </row>
    <row r="94" spans="1:7">
      <c r="A94" s="14" t="s">
        <v>395</v>
      </c>
      <c r="B94" s="16"/>
      <c r="C94" s="269" t="s">
        <v>373</v>
      </c>
      <c r="D94" s="145" t="s">
        <v>178</v>
      </c>
      <c r="E94" s="170">
        <v>1</v>
      </c>
      <c r="F94" s="260"/>
      <c r="G94" s="172"/>
    </row>
    <row r="95" spans="1:7">
      <c r="A95" s="14" t="s">
        <v>396</v>
      </c>
      <c r="B95" s="16"/>
      <c r="C95" s="269" t="s">
        <v>374</v>
      </c>
      <c r="D95" s="145" t="s">
        <v>178</v>
      </c>
      <c r="E95" s="170">
        <v>1</v>
      </c>
      <c r="F95" s="260"/>
      <c r="G95" s="172"/>
    </row>
    <row r="96" spans="1:7">
      <c r="A96" s="14" t="s">
        <v>397</v>
      </c>
      <c r="B96" s="16"/>
      <c r="C96" s="269" t="s">
        <v>375</v>
      </c>
      <c r="D96" s="145" t="s">
        <v>178</v>
      </c>
      <c r="E96" s="170">
        <v>1</v>
      </c>
      <c r="F96" s="260"/>
      <c r="G96" s="172"/>
    </row>
    <row r="97" spans="1:7">
      <c r="A97" s="14" t="s">
        <v>398</v>
      </c>
      <c r="B97" s="16"/>
      <c r="C97" s="269" t="s">
        <v>376</v>
      </c>
      <c r="D97" s="145" t="s">
        <v>178</v>
      </c>
      <c r="E97" s="170">
        <v>1</v>
      </c>
      <c r="F97" s="260"/>
      <c r="G97" s="172"/>
    </row>
    <row r="98" spans="1:7">
      <c r="A98" s="14" t="s">
        <v>399</v>
      </c>
      <c r="B98" s="16"/>
      <c r="C98" s="269" t="s">
        <v>377</v>
      </c>
      <c r="D98" s="145" t="s">
        <v>178</v>
      </c>
      <c r="E98" s="170">
        <v>1</v>
      </c>
      <c r="F98" s="260"/>
      <c r="G98" s="172"/>
    </row>
    <row r="99" spans="1:7">
      <c r="A99" s="14" t="s">
        <v>400</v>
      </c>
      <c r="B99" s="16"/>
      <c r="C99" s="269" t="s">
        <v>378</v>
      </c>
      <c r="D99" s="145" t="s">
        <v>178</v>
      </c>
      <c r="E99" s="170">
        <v>1</v>
      </c>
      <c r="F99" s="260"/>
      <c r="G99" s="172"/>
    </row>
    <row r="100" spans="1:7">
      <c r="A100" s="14" t="s">
        <v>401</v>
      </c>
      <c r="B100" s="16"/>
      <c r="C100" s="269" t="s">
        <v>379</v>
      </c>
      <c r="D100" s="145" t="s">
        <v>178</v>
      </c>
      <c r="E100" s="170">
        <v>1</v>
      </c>
      <c r="F100" s="260"/>
      <c r="G100" s="172"/>
    </row>
    <row r="101" spans="1:7">
      <c r="A101" s="14" t="s">
        <v>402</v>
      </c>
      <c r="B101" s="16"/>
      <c r="C101" s="269" t="s">
        <v>380</v>
      </c>
      <c r="D101" s="145" t="s">
        <v>178</v>
      </c>
      <c r="E101" s="170">
        <v>1</v>
      </c>
      <c r="F101" s="260"/>
      <c r="G101" s="172"/>
    </row>
    <row r="102" spans="1:7">
      <c r="A102" s="14" t="s">
        <v>403</v>
      </c>
      <c r="B102" s="16"/>
      <c r="C102" s="269" t="s">
        <v>381</v>
      </c>
      <c r="D102" s="145" t="s">
        <v>178</v>
      </c>
      <c r="E102" s="170">
        <v>1</v>
      </c>
      <c r="F102" s="260"/>
      <c r="G102" s="172"/>
    </row>
    <row r="103" spans="1:7">
      <c r="A103" s="14" t="s">
        <v>404</v>
      </c>
      <c r="B103" s="16"/>
      <c r="C103" s="269" t="s">
        <v>382</v>
      </c>
      <c r="D103" s="145" t="s">
        <v>178</v>
      </c>
      <c r="E103" s="170">
        <v>1</v>
      </c>
      <c r="F103" s="260"/>
      <c r="G103" s="172"/>
    </row>
    <row r="104" spans="1:7">
      <c r="A104" s="14" t="s">
        <v>405</v>
      </c>
      <c r="B104" s="16"/>
      <c r="C104" s="269" t="s">
        <v>383</v>
      </c>
      <c r="D104" s="145" t="s">
        <v>178</v>
      </c>
      <c r="E104" s="170">
        <v>1</v>
      </c>
      <c r="F104" s="260"/>
      <c r="G104" s="172"/>
    </row>
    <row r="105" spans="1:7">
      <c r="A105" s="14" t="s">
        <v>406</v>
      </c>
      <c r="B105" s="16"/>
      <c r="C105" s="269" t="s">
        <v>384</v>
      </c>
      <c r="D105" s="145" t="s">
        <v>178</v>
      </c>
      <c r="E105" s="170">
        <v>1</v>
      </c>
      <c r="F105" s="260"/>
      <c r="G105" s="172"/>
    </row>
    <row r="106" spans="1:7">
      <c r="A106" s="14" t="s">
        <v>407</v>
      </c>
      <c r="B106" s="16"/>
      <c r="C106" s="269" t="s">
        <v>385</v>
      </c>
      <c r="D106" s="145" t="s">
        <v>178</v>
      </c>
      <c r="E106" s="170">
        <v>1</v>
      </c>
      <c r="F106" s="260"/>
      <c r="G106" s="172"/>
    </row>
    <row r="107" spans="1:7">
      <c r="A107" s="14" t="s">
        <v>408</v>
      </c>
      <c r="B107" s="16"/>
      <c r="C107" s="269" t="s">
        <v>386</v>
      </c>
      <c r="D107" s="145" t="s">
        <v>178</v>
      </c>
      <c r="E107" s="170">
        <v>1</v>
      </c>
      <c r="F107" s="260"/>
      <c r="G107" s="172"/>
    </row>
    <row r="108" spans="1:7">
      <c r="A108" s="14" t="s">
        <v>409</v>
      </c>
      <c r="B108" s="16"/>
      <c r="C108" s="269" t="s">
        <v>387</v>
      </c>
      <c r="D108" s="145" t="s">
        <v>178</v>
      </c>
      <c r="E108" s="170">
        <v>1</v>
      </c>
      <c r="F108" s="260"/>
      <c r="G108" s="172"/>
    </row>
    <row r="109" spans="1:7">
      <c r="A109" s="14" t="s">
        <v>410</v>
      </c>
      <c r="B109" s="16"/>
      <c r="C109" s="269" t="s">
        <v>388</v>
      </c>
      <c r="D109" s="145" t="s">
        <v>178</v>
      </c>
      <c r="E109" s="170">
        <v>1</v>
      </c>
      <c r="F109" s="260"/>
      <c r="G109" s="172"/>
    </row>
    <row r="110" spans="1:7">
      <c r="A110" s="14" t="s">
        <v>411</v>
      </c>
      <c r="B110" s="16"/>
      <c r="C110" s="269" t="s">
        <v>389</v>
      </c>
      <c r="D110" s="145" t="s">
        <v>178</v>
      </c>
      <c r="E110" s="170">
        <v>1</v>
      </c>
      <c r="F110" s="260"/>
      <c r="G110" s="172"/>
    </row>
    <row r="111" spans="1:7">
      <c r="A111" s="14"/>
      <c r="B111" s="16"/>
      <c r="C111" s="183"/>
      <c r="D111" s="69"/>
      <c r="E111" s="259"/>
      <c r="F111" s="238"/>
      <c r="G111" s="172"/>
    </row>
    <row r="112" spans="1:7" ht="27.6">
      <c r="A112" s="14">
        <v>3.7</v>
      </c>
      <c r="B112" s="16" t="s">
        <v>456</v>
      </c>
      <c r="C112" s="273" t="s">
        <v>449</v>
      </c>
      <c r="D112" s="145"/>
      <c r="E112" s="170"/>
      <c r="F112" s="238"/>
      <c r="G112" s="172"/>
    </row>
    <row r="113" spans="1:7">
      <c r="A113" s="165" t="s">
        <v>453</v>
      </c>
      <c r="B113" s="16"/>
      <c r="C113" s="272" t="s">
        <v>450</v>
      </c>
      <c r="D113" s="145" t="s">
        <v>178</v>
      </c>
      <c r="E113" s="170">
        <v>2</v>
      </c>
      <c r="F113" s="238"/>
      <c r="G113" s="172"/>
    </row>
    <row r="114" spans="1:7" ht="27.6">
      <c r="A114" s="165" t="s">
        <v>454</v>
      </c>
      <c r="B114" s="16"/>
      <c r="C114" s="279" t="s">
        <v>452</v>
      </c>
      <c r="D114" s="145" t="s">
        <v>178</v>
      </c>
      <c r="E114" s="170">
        <v>2</v>
      </c>
      <c r="F114" s="238"/>
      <c r="G114" s="172"/>
    </row>
    <row r="115" spans="1:7" ht="27.6">
      <c r="A115" s="165" t="s">
        <v>455</v>
      </c>
      <c r="B115" s="16"/>
      <c r="C115" s="279" t="s">
        <v>451</v>
      </c>
      <c r="D115" s="145" t="s">
        <v>178</v>
      </c>
      <c r="E115" s="170">
        <v>2</v>
      </c>
      <c r="F115" s="238"/>
      <c r="G115" s="172"/>
    </row>
    <row r="116" spans="1:7">
      <c r="A116" s="14"/>
      <c r="B116" s="69"/>
      <c r="C116" s="183"/>
      <c r="D116" s="69"/>
      <c r="E116" s="259"/>
      <c r="F116" s="238"/>
      <c r="G116" s="172"/>
    </row>
    <row r="117" spans="1:7">
      <c r="A117" s="165"/>
      <c r="B117" s="16"/>
      <c r="C117" s="272"/>
      <c r="D117" s="145"/>
      <c r="E117" s="166"/>
      <c r="F117" s="233"/>
      <c r="G117" s="172" t="str">
        <f t="shared" si="0"/>
        <v/>
      </c>
    </row>
    <row r="118" spans="1:7" ht="13.95" customHeight="1">
      <c r="A118" s="319" t="s">
        <v>462</v>
      </c>
      <c r="B118" s="320"/>
      <c r="C118" s="320"/>
      <c r="D118" s="177"/>
      <c r="E118" s="177"/>
      <c r="F118" s="235"/>
      <c r="G118" s="178"/>
    </row>
  </sheetData>
  <mergeCells count="4">
    <mergeCell ref="A1:G1"/>
    <mergeCell ref="A118:C118"/>
    <mergeCell ref="A65:C65"/>
    <mergeCell ref="A66:C66"/>
  </mergeCells>
  <phoneticPr fontId="20" type="noConversion"/>
  <pageMargins left="0.7" right="0.7" top="1.2749999999999999" bottom="0.75" header="0.3" footer="0.3"/>
  <pageSetup paperSize="9" scale="80" firstPageNumber="10" fitToHeight="0" orientation="portrait" useFirstPageNumber="1" r:id="rId1"/>
  <headerFooter>
    <oddHeader>&amp;L&amp;G&amp;C&amp;"Arial Narrow,Bold"&amp;10Contract JW13504
Bushkoppies Wastewater Treatment Works
Rectification Of Contract JW13504 – Balancing Tank 
 Mixers redesign 
Volume 1 - Tender and Contract
Pricing Data&amp;R&amp;G</oddHeader>
    <oddFooter>&amp;CPD.&amp;P&amp;RPricing Data</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F01CBDDB136342B6B8F076795EEC32" ma:contentTypeVersion="34" ma:contentTypeDescription="Create a new document." ma:contentTypeScope="" ma:versionID="b41f06d856a7f630a06d39aa2f7a8555">
  <xsd:schema xmlns:xsd="http://www.w3.org/2001/XMLSchema" xmlns:xs="http://www.w3.org/2001/XMLSchema" xmlns:p="http://schemas.microsoft.com/office/2006/metadata/properties" xmlns:ns2="74595852-2c7a-4ac6-bce1-ada56403b38d" xmlns:ns3="d77d8907-aa7a-4088-9a1f-401380376b3e" targetNamespace="http://schemas.microsoft.com/office/2006/metadata/properties" ma:root="true" ma:fieldsID="f8711ebbb59ad1f40ca7fdc6d363c6d7" ns2:_="" ns3:_="">
    <xsd:import namespace="74595852-2c7a-4ac6-bce1-ada56403b38d"/>
    <xsd:import namespace="d77d8907-aa7a-4088-9a1f-401380376b3e"/>
    <xsd:element name="properties">
      <xsd:complexType>
        <xsd:sequence>
          <xsd:element name="documentManagement">
            <xsd:complexType>
              <xsd:all>
                <xsd:element ref="ns2:_dlc_DocId" minOccurs="0"/>
                <xsd:element ref="ns2:_dlc_DocIdUrl" minOccurs="0"/>
                <xsd:element ref="ns2:_dlc_DocIdPersistId" minOccurs="0"/>
                <xsd:element ref="ns2:Date_x0020_Added" minOccurs="0"/>
                <xsd:element ref="ns2:SharedWithUsers" minOccurs="0"/>
                <xsd:element ref="ns2: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2: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595852-2c7a-4ac6-bce1-ada56403b38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Date_x0020_Added" ma:index="11" nillable="true" ma:displayName="Date Added" ma:default="[today]" ma:format="DateTime" ma:internalName="Date_x0020_Added" ma:readOnly="false">
      <xsd:simpleType>
        <xsd:restriction base="dms:DateTime"/>
      </xsd:simpleType>
    </xsd:element>
    <xsd:element name="SharedWithUsers" ma:index="12" nillable="true" ma:displayName="Shared With" ma:list="UserInfo" ma:SearchPeopleOnly="false" ma:internalName="SharedWithUs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false">
      <xsd:simpleType>
        <xsd:restriction base="dms:Note">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de8c36-62b3-49c7-96c5-b68b0ab5c916"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descrip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Time" ma:index="27" nillable="true" ma:displayName="Time" ma:format="DateTime" ma:internalNam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77d8907-aa7a-4088-9a1f-401380376b3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029d4cf-0caf-4dd8-af72-230adcabfd5d}" ma:internalName="TaxCatchAll" ma:showField="CatchAllData" ma:web="d77d8907-aa7a-4088-9a1f-401380376b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_x0020_Added xmlns="74595852-2c7a-4ac6-bce1-ada56403b38d">2024-10-25T09:30:36+00:00</Date_x0020_Added>
    <_dlc_DocIdPersistId xmlns="74595852-2c7a-4ac6-bce1-ada56403b38d" xsi:nil="true"/>
    <SharedWithUsers xmlns="74595852-2c7a-4ac6-bce1-ada56403b38d">
      <UserInfo>
        <DisplayName/>
        <AccountId xsi:nil="true"/>
        <AccountType/>
      </UserInfo>
    </SharedWithUsers>
    <TaxCatchAll xmlns="d77d8907-aa7a-4088-9a1f-401380376b3e" xsi:nil="true"/>
    <_dlc_DocId xmlns="74595852-2c7a-4ac6-bce1-ada56403b38d" xsi:nil="true"/>
    <SharedWithDetails xmlns="74595852-2c7a-4ac6-bce1-ada56403b38d" xsi:nil="true"/>
    <_dlc_DocIdUrl xmlns="74595852-2c7a-4ac6-bce1-ada56403b38d">
      <Url xsi:nil="true"/>
      <Description xsi:nil="true"/>
    </_dlc_DocIdUrl>
    <lcf76f155ced4ddcb4097134ff3c332f xmlns="74595852-2c7a-4ac6-bce1-ada56403b38d">
      <Terms xmlns="http://schemas.microsoft.com/office/infopath/2007/PartnerControls"/>
    </lcf76f155ced4ddcb4097134ff3c332f>
    <Time xmlns="74595852-2c7a-4ac6-bce1-ada56403b38d" xsi:nil="true"/>
  </documentManagement>
</p:properties>
</file>

<file path=customXml/itemProps1.xml><?xml version="1.0" encoding="utf-8"?>
<ds:datastoreItem xmlns:ds="http://schemas.openxmlformats.org/officeDocument/2006/customXml" ds:itemID="{2CCC97BC-BC48-46DE-9DB4-66074540FA04}">
  <ds:schemaRefs>
    <ds:schemaRef ds:uri="http://schemas.microsoft.com/sharepoint/v3/contenttype/forms"/>
  </ds:schemaRefs>
</ds:datastoreItem>
</file>

<file path=customXml/itemProps2.xml><?xml version="1.0" encoding="utf-8"?>
<ds:datastoreItem xmlns:ds="http://schemas.openxmlformats.org/officeDocument/2006/customXml" ds:itemID="{5ED8A430-4A5A-4B46-8D1C-A72E92253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595852-2c7a-4ac6-bce1-ada56403b38d"/>
    <ds:schemaRef ds:uri="d77d8907-aa7a-4088-9a1f-401380376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80F42F-F209-4619-BA06-B888F7B7C27C}">
  <ds:schemaRefs>
    <ds:schemaRef ds:uri="http://purl.org/dc/elements/1.1/"/>
    <ds:schemaRef ds:uri="http://schemas.microsoft.com/office/2006/documentManagement/types"/>
    <ds:schemaRef ds:uri="http://purl.org/dc/terms/"/>
    <ds:schemaRef ds:uri="94b718e4-58a8-485b-8f1e-47de468a154a"/>
    <ds:schemaRef ds:uri="http://schemas.openxmlformats.org/package/2006/metadata/core-properties"/>
    <ds:schemaRef ds:uri="http://www.w3.org/XML/1998/namespace"/>
    <ds:schemaRef ds:uri="http://schemas.microsoft.com/office/infopath/2007/PartnerControls"/>
    <ds:schemaRef ds:uri="193c7f55-a3c3-4ce4-aacb-3769ea4519f7"/>
    <ds:schemaRef ds:uri="http://schemas.microsoft.com/office/2006/metadata/properties"/>
    <ds:schemaRef ds:uri="http://purl.org/dc/dcmitype/"/>
    <ds:schemaRef ds:uri="74595852-2c7a-4ac6-bce1-ada56403b38d"/>
    <ds:schemaRef ds:uri="d77d8907-aa7a-4088-9a1f-401380376b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 Page</vt:lpstr>
      <vt:lpstr>Summary</vt:lpstr>
      <vt:lpstr>1. - P &amp; G's</vt:lpstr>
      <vt:lpstr>2. Mechanical</vt:lpstr>
      <vt:lpstr>3. Electrical and C&amp;I</vt:lpstr>
      <vt:lpstr>'1. - P &amp; G''s'!Print_Area</vt:lpstr>
      <vt:lpstr>'1. - P &amp; G''s'!Print_Titles</vt:lpstr>
      <vt:lpstr>'2. Mechanical'!Print_Titles</vt:lpstr>
      <vt:lpstr>'3. Electrical and C&amp;I'!Print_Titles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Mahlangu, Mbongiseni</dc:creator>
  <cp:lastModifiedBy>Gcina Ndela</cp:lastModifiedBy>
  <cp:lastPrinted>2024-11-21T13:16:43Z</cp:lastPrinted>
  <dcterms:created xsi:type="dcterms:W3CDTF">2019-07-29T19:38:15Z</dcterms:created>
  <dcterms:modified xsi:type="dcterms:W3CDTF">2024-11-26T11:23:04Z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0x010100E8F01CBDDB136342B6B8F076795EEC32</vt:lpwstr>
  </property>
</Properties>
</file>